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  <sheet xmlns:r="http://schemas.openxmlformats.org/officeDocument/2006/relationships" name="Stock - Puerto Chil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f5496"/>
    </font>
    <font>
      <b val="1"/>
    </font>
  </fonts>
  <fills count="8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  <fill>
      <patternFill patternType="solid">
        <fgColor rgb="002f5496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f5496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9" fontId="0" fillId="0" borderId="0" pivotButton="0" quotePrefix="0" xfId="0"/>
    <xf numFmtId="0" fontId="3" fillId="7" borderId="1" applyAlignment="1" pivotButton="0" quotePrefix="0" xfId="0">
      <alignment horizontal="center" vertical="center" wrapText="1"/>
    </xf>
    <xf numFmtId="3" fontId="5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444"/>
  <sheetViews>
    <sheetView workbookViewId="0">
      <selection activeCell="A1" sqref="A1"/>
    </sheetView>
  </sheetViews>
  <sheetFormatPr baseColWidth="8" defaultRowHeight="15"/>
  <cols>
    <col width="11" customWidth="1" min="2" max="2"/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  <col width="11" customWidth="1" min="34" max="34"/>
    <col width="11" customWidth="1" min="35" max="35"/>
  </cols>
  <sheetData>
    <row r="1" ht="25" customHeight="1">
      <c r="L1" s="1" t="inlineStr">
        <is>
          <t>Proyección Febrero 2023</t>
        </is>
      </c>
      <c r="X1" s="1" t="inlineStr">
        <is>
          <t>Proyección Marzo 2023</t>
        </is>
      </c>
      <c r="AD1" s="1" t="inlineStr">
        <is>
          <t>Proyección Abril 2023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" t="inlineStr">
        <is>
          <t>Venta Actual</t>
        </is>
      </c>
      <c r="I2" s="1" t="inlineStr">
        <is>
          <t>Plan</t>
        </is>
      </c>
      <c r="J2" s="1" t="inlineStr">
        <is>
          <t>Producción planeada</t>
        </is>
      </c>
      <c r="K2" s="1" t="inlineStr">
        <is>
          <t>Producción real</t>
        </is>
      </c>
      <c r="L2" s="1" t="inlineStr">
        <is>
          <t>Plan - Prod. actual</t>
        </is>
      </c>
      <c r="M2" s="1" t="inlineStr">
        <is>
          <t>ETA Pesimista</t>
        </is>
      </c>
      <c r="N2" s="1" t="inlineStr">
        <is>
          <t>Puerto Chile Pes.</t>
        </is>
      </c>
      <c r="O2" s="1" t="inlineStr">
        <is>
          <t>Puerto Oficina</t>
        </is>
      </c>
      <c r="P2" s="1" t="inlineStr">
        <is>
          <t>Almacen oficina</t>
        </is>
      </c>
      <c r="Q2" s="16" t="inlineStr">
        <is>
          <t>Proy. Pesimista</t>
        </is>
      </c>
      <c r="R2" s="1" t="inlineStr">
        <is>
          <t>Plan - Prod. actual</t>
        </is>
      </c>
      <c r="S2" s="1" t="inlineStr">
        <is>
          <t>ETA Optimista</t>
        </is>
      </c>
      <c r="T2" s="1" t="inlineStr">
        <is>
          <t>Puerto Chile Opt.</t>
        </is>
      </c>
      <c r="U2" s="1" t="inlineStr">
        <is>
          <t>Puerto Oficina</t>
        </is>
      </c>
      <c r="V2" s="1" t="inlineStr">
        <is>
          <t>Almacen oficina</t>
        </is>
      </c>
      <c r="W2" s="16" t="inlineStr">
        <is>
          <t>Proy. Optimista</t>
        </is>
      </c>
      <c r="X2" s="1" t="inlineStr">
        <is>
          <t>ETA Pesimista N+1</t>
        </is>
      </c>
      <c r="Y2" s="1" t="inlineStr">
        <is>
          <t>Inventario mes N</t>
        </is>
      </c>
      <c r="Z2" s="16" t="inlineStr">
        <is>
          <t>Proy. Pesimista Marzo</t>
        </is>
      </c>
      <c r="AA2" s="1" t="inlineStr">
        <is>
          <t>ETA Optimista N+1</t>
        </is>
      </c>
      <c r="AB2" s="1" t="inlineStr">
        <is>
          <t>Inventario mes N</t>
        </is>
      </c>
      <c r="AC2" s="16" t="inlineStr">
        <is>
          <t>Proy. Optimista Marzo</t>
        </is>
      </c>
      <c r="AD2" s="1" t="inlineStr">
        <is>
          <t>Asignación de venta</t>
        </is>
      </c>
      <c r="AE2" s="1" t="inlineStr">
        <is>
          <t>ETA Pesimista N+2</t>
        </is>
      </c>
      <c r="AF2" s="16" t="inlineStr">
        <is>
          <t>Proy. Pesimista Abril</t>
        </is>
      </c>
      <c r="AG2" s="1" t="inlineStr">
        <is>
          <t>ETA Optimista N+2</t>
        </is>
      </c>
      <c r="AH2" s="16" t="inlineStr">
        <is>
          <t>Proy. Optimista Abril</t>
        </is>
      </c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9" t="n">
        <v>0</v>
      </c>
      <c r="K3" s="9" t="n">
        <v>0</v>
      </c>
      <c r="L3" s="6">
        <f>MAX(J3 - K3, 0) * MAX((0 - 10)/(10), 0)</f>
        <v/>
      </c>
      <c r="M3" s="9">
        <f>SUMIFS('Stock - ETA'!$R$3:R2202,'Stock - ETA'!$F$3:F2202,'Rango proyecciones'!C3,'Stock - ETA'!$AA$3:AA2202,'Rango proyecciones'!$AJ$5)</f>
        <v/>
      </c>
      <c r="N3" s="9">
        <f>SUMIF('Stock - Puerto Chile'!$G$2:G649,'Rango proyecciones'!C3,'Stock - Puerto Chile'!$L$2:L649)</f>
        <v/>
      </c>
      <c r="O3" s="9" t="n"/>
      <c r="P3" s="9" t="n"/>
      <c r="Q3" s="17">
        <f>H3 + P3 + M3</f>
        <v/>
      </c>
      <c r="R3" s="9">
        <f>MAX(J3 - K3, 0) * MAX((0 - 7)/(7), 0)</f>
        <v/>
      </c>
      <c r="S3" s="9">
        <f>SUMIFS('Stock - ETA'!$H$3:H2202,'Stock - ETA'!$F$3:F2202,'Rango proyecciones'!C3,'Stock - ETA'!$Q$3:Q2202,'Rango proyecciones'!$AJ$5)</f>
        <v/>
      </c>
      <c r="T3" s="9">
        <f>SUMIF('Stock - Puerto Chile'!$G$2:G649,'Rango proyecciones'!C3,'Stock - Puerto Chile'!$N$2:N649)</f>
        <v/>
      </c>
      <c r="U3" s="9" t="n"/>
      <c r="V3" s="9" t="n"/>
      <c r="W3" s="17">
        <f>H3 + V3 + S3</f>
        <v/>
      </c>
      <c r="X3" s="6">
        <f>SUMIFS('Stock - ETA'!$S$3:S2202,'Stock - ETA'!$F$3:F2202,'Rango proyecciones'!C3,'Stock - ETA'!$AA$3:AA2202,'Rango proyecciones'!$AJ$5) + SUMIFS('Stock - ETA'!$R$3:R2202,'Stock - ETA'!$F$3:F2202,'Rango proyecciones'!C3,'Stock - ETA'!$AA$3:AA2202,'Rango proyecciones'!$AJ$7)</f>
        <v/>
      </c>
      <c r="Y3" s="9" t="n"/>
      <c r="Z3" s="17">
        <f>X3 + Y3</f>
        <v/>
      </c>
      <c r="AA3" s="9">
        <f>SUMIFS('Stock - ETA'!$I$3:I2202,'Stock - ETA'!$F$3:F2202,'Rango proyecciones'!C3,'Stock - ETA'!$Q$3:Q2202,'Rango proyecciones'!$AJ$5) + SUMIFS('Stock - ETA'!$H$3:H2202,'Stock - ETA'!$F$3:F2202,'Rango proyecciones'!C3,'Stock - ETA'!$Q$3:Q2202,'Rango proyecciones'!$AJ$7)</f>
        <v/>
      </c>
      <c r="AB3" s="9" t="n"/>
      <c r="AC3" s="17">
        <f>AA3 + AB3</f>
        <v/>
      </c>
      <c r="AD3" s="6" t="n"/>
      <c r="AE3" s="9">
        <f>SUMIFS('Stock - ETA'!$T$3:T2202,'Stock - ETA'!$F$3:F2202,'Rango proyecciones'!C3,'Stock - ETA'!$AA$3:AA2202,'Rango proyecciones'!$AJ$5) + SUMIFS('Stock - ETA'!$S$3:S2202,'Stock - ETA'!$F$3:F2202,'Rango proyecciones'!C3,'Stock - ETA'!$AA$3:AA2202,'Rango proyecciones'!$AJ$8)</f>
        <v/>
      </c>
      <c r="AF3" s="17">
        <f> 0.6 * AD3 + AE3</f>
        <v/>
      </c>
      <c r="AG3" s="9">
        <f>SUMIFS('Stock - ETA'!$J$3:J2202,'Stock - ETA'!$F$3:F2202,'Rango proyecciones'!C3,'Stock - ETA'!$Q$3:Q2202,'Rango proyecciones'!$AJ$5) + SUMIFS('Stock - ETA'!$I$3:I2202,'Stock - ETA'!$F$3:F2202,'Rango proyecciones'!C3,'Stock - ETA'!$Q$3:Q2202,'Rango proyecciones'!$AJ$8)</f>
        <v/>
      </c>
      <c r="AH3" s="17">
        <f> 0.6 * AD3 + AG3</f>
        <v/>
      </c>
      <c r="AI3" s="11" t="n"/>
      <c r="AJ3" s="14" t="n"/>
      <c r="AK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79988.62699999999</v>
      </c>
      <c r="I4" s="9" t="n">
        <v>72532</v>
      </c>
      <c r="J4" s="9" t="n">
        <v>84918</v>
      </c>
      <c r="K4" s="9" t="n">
        <v>107015.33</v>
      </c>
      <c r="L4" s="6">
        <f>MAX(J4 - K4, 0) * MAX((0 - 10)/(10), 0)</f>
        <v/>
      </c>
      <c r="M4" s="9">
        <f>SUMIFS('Stock - ETA'!$R$3:R2202,'Stock - ETA'!$F$3:F2202,'Rango proyecciones'!C4,'Stock - ETA'!$AA$3:AA2202,'Rango proyecciones'!$AJ$5)</f>
        <v/>
      </c>
      <c r="N4" s="9">
        <f>SUMIF('Stock - Puerto Chile'!$G$2:G649,'Rango proyecciones'!C4,'Stock - Puerto Chile'!$L$2:L649)</f>
        <v/>
      </c>
      <c r="O4" s="9">
        <f>0 * (0 / 24)</f>
        <v/>
      </c>
      <c r="P4" s="9">
        <f>0 * (0 / 24)</f>
        <v/>
      </c>
      <c r="Q4" s="17">
        <f>H4 + P4 + M4</f>
        <v/>
      </c>
      <c r="R4" s="9">
        <f>MAX(J4 - K4, 0) * MAX((0 - 7)/(7), 0)</f>
        <v/>
      </c>
      <c r="S4" s="9">
        <f>SUMIFS('Stock - ETA'!$H$3:H2202,'Stock - ETA'!$F$3:F2202,'Rango proyecciones'!C4,'Stock - ETA'!$Q$3:Q2202,'Rango proyecciones'!$AJ$5)</f>
        <v/>
      </c>
      <c r="T4" s="9">
        <f>SUMIF('Stock - Puerto Chile'!$G$2:G649,'Rango proyecciones'!C4,'Stock - Puerto Chile'!$N$2:N649)</f>
        <v/>
      </c>
      <c r="U4" s="9">
        <f>0 * (0 / 24)</f>
        <v/>
      </c>
      <c r="V4" s="9">
        <f>0 * (0 / 24)</f>
        <v/>
      </c>
      <c r="W4" s="17">
        <f>H4 + V4 + S4</f>
        <v/>
      </c>
      <c r="X4" s="6">
        <f>SUMIFS('Stock - ETA'!$S$3:S2202,'Stock - ETA'!$F$3:F2202,'Rango proyecciones'!C4,'Stock - ETA'!$AA$3:AA2202,'Rango proyecciones'!$AJ$5) + SUMIFS('Stock - ETA'!$R$3:R2202,'Stock - ETA'!$F$3:F2202,'Rango proyecciones'!C4,'Stock - ETA'!$AA$3:AA2202,'Rango proyecciones'!$AJ$7)</f>
        <v/>
      </c>
      <c r="Y4" s="9" t="n"/>
      <c r="Z4" s="17">
        <f>X4 + Y4</f>
        <v/>
      </c>
      <c r="AA4" s="9">
        <f>SUMIFS('Stock - ETA'!$I$3:I2202,'Stock - ETA'!$F$3:F2202,'Rango proyecciones'!C4,'Stock - ETA'!$Q$3:Q2202,'Rango proyecciones'!$AJ$5) + SUMIFS('Stock - ETA'!$H$3:H2202,'Stock - ETA'!$F$3:F2202,'Rango proyecciones'!C4,'Stock - ETA'!$Q$3:Q2202,'Rango proyecciones'!$AJ$7)</f>
        <v/>
      </c>
      <c r="AB4" s="9" t="n"/>
      <c r="AC4" s="17">
        <f>AA4 + AB4</f>
        <v/>
      </c>
      <c r="AD4" s="6" t="n">
        <v>72576</v>
      </c>
      <c r="AE4" s="9">
        <f>SUMIFS('Stock - ETA'!$T$3:T2202,'Stock - ETA'!$F$3:F2202,'Rango proyecciones'!C4,'Stock - ETA'!$AA$3:AA2202,'Rango proyecciones'!$AJ$5) + SUMIFS('Stock - ETA'!$S$3:S2202,'Stock - ETA'!$F$3:F2202,'Rango proyecciones'!C4,'Stock - ETA'!$AA$3:AA2202,'Rango proyecciones'!$AJ$8)</f>
        <v/>
      </c>
      <c r="AF4" s="17">
        <f> 0.6 * AD4 + AE4</f>
        <v/>
      </c>
      <c r="AG4" s="9">
        <f>SUMIFS('Stock - ETA'!$J$3:J2202,'Stock - ETA'!$F$3:F2202,'Rango proyecciones'!C4,'Stock - ETA'!$Q$3:Q2202,'Rango proyecciones'!$AJ$5) + SUMIFS('Stock - ETA'!$I$3:I2202,'Stock - ETA'!$F$3:F2202,'Rango proyecciones'!C4,'Stock - ETA'!$Q$3:Q2202,'Rango proyecciones'!$AJ$8)</f>
        <v/>
      </c>
      <c r="AH4" s="17">
        <f> 0.6 * AD4 + AG4</f>
        <v/>
      </c>
      <c r="AI4" s="6" t="n"/>
      <c r="AJ4" s="18" t="n"/>
      <c r="AK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37738.854</v>
      </c>
      <c r="I5" s="9" t="n">
        <v>63749</v>
      </c>
      <c r="J5" s="9" t="n">
        <v>101370</v>
      </c>
      <c r="K5" s="9" t="n">
        <v>145022.7</v>
      </c>
      <c r="L5" s="6">
        <f>MAX(J5 - K5, 0) * MAX((0 - 10)/(10), 0)</f>
        <v/>
      </c>
      <c r="M5" s="9">
        <f>SUMIFS('Stock - ETA'!$R$3:R2202,'Stock - ETA'!$F$3:F2202,'Rango proyecciones'!C5,'Stock - ETA'!$AA$3:AA2202,'Rango proyecciones'!$AJ$5)</f>
        <v/>
      </c>
      <c r="N5" s="9">
        <f>SUMIF('Stock - Puerto Chile'!$G$2:G649,'Rango proyecciones'!C5,'Stock - Puerto Chile'!$L$2:L649)</f>
        <v/>
      </c>
      <c r="O5" s="9">
        <f>0 * (0 / 24)</f>
        <v/>
      </c>
      <c r="P5" s="9">
        <f>7638.57 * (0 / 24)</f>
        <v/>
      </c>
      <c r="Q5" s="17">
        <f>H5 + P5 + M5</f>
        <v/>
      </c>
      <c r="R5" s="9">
        <f>MAX(J5 - K5, 0) * MAX((0 - 7)/(7), 0)</f>
        <v/>
      </c>
      <c r="S5" s="9">
        <f>SUMIFS('Stock - ETA'!$H$3:H2202,'Stock - ETA'!$F$3:F2202,'Rango proyecciones'!C5,'Stock - ETA'!$Q$3:Q2202,'Rango proyecciones'!$AJ$5)</f>
        <v/>
      </c>
      <c r="T5" s="9">
        <f>SUMIF('Stock - Puerto Chile'!$G$2:G649,'Rango proyecciones'!C5,'Stock - Puerto Chile'!$N$2:N649)</f>
        <v/>
      </c>
      <c r="U5" s="9">
        <f>0 * (0 / 24)</f>
        <v/>
      </c>
      <c r="V5" s="9">
        <f>7638.57 * (0 / 24)</f>
        <v/>
      </c>
      <c r="W5" s="17">
        <f>H5 + V5 + S5</f>
        <v/>
      </c>
      <c r="X5" s="6">
        <f>SUMIFS('Stock - ETA'!$S$3:S2202,'Stock - ETA'!$F$3:F2202,'Rango proyecciones'!C5,'Stock - ETA'!$AA$3:AA2202,'Rango proyecciones'!$AJ$5) + SUMIFS('Stock - ETA'!$R$3:R2202,'Stock - ETA'!$F$3:F2202,'Rango proyecciones'!C5,'Stock - ETA'!$AA$3:AA2202,'Rango proyecciones'!$AJ$7)</f>
        <v/>
      </c>
      <c r="Y5" s="9" t="n"/>
      <c r="Z5" s="17">
        <f>X5 + Y5</f>
        <v/>
      </c>
      <c r="AA5" s="9">
        <f>SUMIFS('Stock - ETA'!$I$3:I2202,'Stock - ETA'!$F$3:F2202,'Rango proyecciones'!C5,'Stock - ETA'!$Q$3:Q2202,'Rango proyecciones'!$AJ$5) + SUMIFS('Stock - ETA'!$H$3:H2202,'Stock - ETA'!$F$3:F2202,'Rango proyecciones'!C5,'Stock - ETA'!$Q$3:Q2202,'Rango proyecciones'!$AJ$7)</f>
        <v/>
      </c>
      <c r="AB5" s="9" t="n"/>
      <c r="AC5" s="17">
        <f>AA5 + AB5</f>
        <v/>
      </c>
      <c r="AD5" s="6" t="n"/>
      <c r="AE5" s="9">
        <f>SUMIFS('Stock - ETA'!$T$3:T2202,'Stock - ETA'!$F$3:F2202,'Rango proyecciones'!C5,'Stock - ETA'!$AA$3:AA2202,'Rango proyecciones'!$AJ$5) + SUMIFS('Stock - ETA'!$S$3:S2202,'Stock - ETA'!$F$3:F2202,'Rango proyecciones'!C5,'Stock - ETA'!$AA$3:AA2202,'Rango proyecciones'!$AJ$8)</f>
        <v/>
      </c>
      <c r="AF5" s="17">
        <f> 0.6 * AD5 + AE5</f>
        <v/>
      </c>
      <c r="AG5" s="9">
        <f>SUMIFS('Stock - ETA'!$J$3:J2202,'Stock - ETA'!$F$3:F2202,'Rango proyecciones'!C5,'Stock - ETA'!$Q$3:Q2202,'Rango proyecciones'!$AJ$5) + SUMIFS('Stock - ETA'!$I$3:I2202,'Stock - ETA'!$F$3:F2202,'Rango proyecciones'!C5,'Stock - ETA'!$Q$3:Q2202,'Rango proyecciones'!$AJ$8)</f>
        <v/>
      </c>
      <c r="AH5" s="17">
        <f> 0.6 * AD5 + AG5</f>
        <v/>
      </c>
      <c r="AI5" s="6" t="n"/>
      <c r="AJ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117208.173</v>
      </c>
      <c r="I6" s="9" t="n">
        <v>239247</v>
      </c>
      <c r="J6" s="9" t="n">
        <v>180470</v>
      </c>
      <c r="K6" s="9" t="n">
        <v>198793.07</v>
      </c>
      <c r="L6" s="6">
        <f>MAX(J6 - K6, 0) * MAX((0 - 10)/(10), 0)</f>
        <v/>
      </c>
      <c r="M6" s="9">
        <f>SUMIFS('Stock - ETA'!$R$3:R2202,'Stock - ETA'!$F$3:F2202,'Rango proyecciones'!C6,'Stock - ETA'!$AA$3:AA2202,'Rango proyecciones'!$AJ$5)</f>
        <v/>
      </c>
      <c r="N6" s="9">
        <f>SUMIF('Stock - Puerto Chile'!$G$2:G649,'Rango proyecciones'!C6,'Stock - Puerto Chile'!$L$2:L649)</f>
        <v/>
      </c>
      <c r="O6" s="9">
        <f>0 * (0 / 24)</f>
        <v/>
      </c>
      <c r="P6" s="9">
        <f>63812.128 * (0 / 24)</f>
        <v/>
      </c>
      <c r="Q6" s="17">
        <f>H6 + P6 + M6</f>
        <v/>
      </c>
      <c r="R6" s="9">
        <f>MAX(J6 - K6, 0) * MAX((0 - 7)/(7), 0)</f>
        <v/>
      </c>
      <c r="S6" s="9">
        <f>SUMIFS('Stock - ETA'!$H$3:H2202,'Stock - ETA'!$F$3:F2202,'Rango proyecciones'!C6,'Stock - ETA'!$Q$3:Q2202,'Rango proyecciones'!$AJ$5)</f>
        <v/>
      </c>
      <c r="T6" s="9">
        <f>SUMIF('Stock - Puerto Chile'!$G$2:G649,'Rango proyecciones'!C6,'Stock - Puerto Chile'!$N$2:N649)</f>
        <v/>
      </c>
      <c r="U6" s="9">
        <f>0 * (0 / 24)</f>
        <v/>
      </c>
      <c r="V6" s="9">
        <f>63812.128 * (0 / 24)</f>
        <v/>
      </c>
      <c r="W6" s="17">
        <f>H6 + V6 + S6</f>
        <v/>
      </c>
      <c r="X6" s="6">
        <f>SUMIFS('Stock - ETA'!$S$3:S2202,'Stock - ETA'!$F$3:F2202,'Rango proyecciones'!C6,'Stock - ETA'!$AA$3:AA2202,'Rango proyecciones'!$AJ$5) + SUMIFS('Stock - ETA'!$R$3:R2202,'Stock - ETA'!$F$3:F2202,'Rango proyecciones'!C6,'Stock - ETA'!$AA$3:AA2202,'Rango proyecciones'!$AJ$7)</f>
        <v/>
      </c>
      <c r="Y6" s="9" t="n"/>
      <c r="Z6" s="17">
        <f>X6 + Y6</f>
        <v/>
      </c>
      <c r="AA6" s="9">
        <f>SUMIFS('Stock - ETA'!$I$3:I2202,'Stock - ETA'!$F$3:F2202,'Rango proyecciones'!C6,'Stock - ETA'!$Q$3:Q2202,'Rango proyecciones'!$AJ$5) + SUMIFS('Stock - ETA'!$H$3:H2202,'Stock - ETA'!$F$3:F2202,'Rango proyecciones'!C6,'Stock - ETA'!$Q$3:Q2202,'Rango proyecciones'!$AJ$7)</f>
        <v/>
      </c>
      <c r="AB6" s="9" t="n"/>
      <c r="AC6" s="17">
        <f>AA6 + AB6</f>
        <v/>
      </c>
      <c r="AD6" s="6" t="n"/>
      <c r="AE6" s="9">
        <f>SUMIFS('Stock - ETA'!$T$3:T2202,'Stock - ETA'!$F$3:F2202,'Rango proyecciones'!C6,'Stock - ETA'!$AA$3:AA2202,'Rango proyecciones'!$AJ$5) + SUMIFS('Stock - ETA'!$S$3:S2202,'Stock - ETA'!$F$3:F2202,'Rango proyecciones'!C6,'Stock - ETA'!$AA$3:AA2202,'Rango proyecciones'!$AJ$8)</f>
        <v/>
      </c>
      <c r="AF6" s="17">
        <f> 0.6 * AD6 + AE6</f>
        <v/>
      </c>
      <c r="AG6" s="9">
        <f>SUMIFS('Stock - ETA'!$J$3:J2202,'Stock - ETA'!$F$3:F2202,'Rango proyecciones'!C6,'Stock - ETA'!$Q$3:Q2202,'Rango proyecciones'!$AJ$5) + SUMIFS('Stock - ETA'!$I$3:I2202,'Stock - ETA'!$F$3:F2202,'Rango proyecciones'!C6,'Stock - ETA'!$Q$3:Q2202,'Rango proyecciones'!$AJ$8)</f>
        <v/>
      </c>
      <c r="AH6" s="17">
        <f> 0.6 * AD6 + AG6</f>
        <v/>
      </c>
      <c r="AI6" s="6" t="n"/>
      <c r="AJ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276709.264</v>
      </c>
      <c r="I7" s="9" t="n">
        <v>345355</v>
      </c>
      <c r="J7" s="9" t="n">
        <v>369383.89</v>
      </c>
      <c r="K7" s="9" t="n">
        <v>380877.25</v>
      </c>
      <c r="L7" s="6">
        <f>MAX(J7 - K7, 0) * MAX((0 - 10)/(10), 0)</f>
        <v/>
      </c>
      <c r="M7" s="9">
        <f>SUMIFS('Stock - ETA'!$R$3:R2202,'Stock - ETA'!$F$3:F2202,'Rango proyecciones'!C7,'Stock - ETA'!$AA$3:AA2202,'Rango proyecciones'!$AJ$5)</f>
        <v/>
      </c>
      <c r="N7" s="9">
        <f>SUMIF('Stock - Puerto Chile'!$G$2:G649,'Rango proyecciones'!C7,'Stock - Puerto Chile'!$L$2:L649)</f>
        <v/>
      </c>
      <c r="O7" s="9">
        <f>0 * (0 / 24)</f>
        <v/>
      </c>
      <c r="P7" s="9">
        <f>130818.14899999999 * (0 / 24)</f>
        <v/>
      </c>
      <c r="Q7" s="17">
        <f>H7 + P7 + M7</f>
        <v/>
      </c>
      <c r="R7" s="9">
        <f>MAX(J7 - K7, 0) * MAX((0 - 7)/(7), 0)</f>
        <v/>
      </c>
      <c r="S7" s="9">
        <f>SUMIFS('Stock - ETA'!$H$3:H2202,'Stock - ETA'!$F$3:F2202,'Rango proyecciones'!C7,'Stock - ETA'!$Q$3:Q2202,'Rango proyecciones'!$AJ$5)</f>
        <v/>
      </c>
      <c r="T7" s="9">
        <f>SUMIF('Stock - Puerto Chile'!$G$2:G649,'Rango proyecciones'!C7,'Stock - Puerto Chile'!$N$2:N649)</f>
        <v/>
      </c>
      <c r="U7" s="9">
        <f>0 * (0 / 24)</f>
        <v/>
      </c>
      <c r="V7" s="9">
        <f>130818.14899999999 * (0 / 24)</f>
        <v/>
      </c>
      <c r="W7" s="17">
        <f>H7 + V7 + S7</f>
        <v/>
      </c>
      <c r="X7" s="6">
        <f>SUMIFS('Stock - ETA'!$S$3:S2202,'Stock - ETA'!$F$3:F2202,'Rango proyecciones'!C7,'Stock - ETA'!$AA$3:AA2202,'Rango proyecciones'!$AJ$5) + SUMIFS('Stock - ETA'!$R$3:R2202,'Stock - ETA'!$F$3:F2202,'Rango proyecciones'!C7,'Stock - ETA'!$AA$3:AA2202,'Rango proyecciones'!$AJ$7)</f>
        <v/>
      </c>
      <c r="Y7" s="9" t="n"/>
      <c r="Z7" s="17">
        <f>X7 + Y7</f>
        <v/>
      </c>
      <c r="AA7" s="9">
        <f>SUMIFS('Stock - ETA'!$I$3:I2202,'Stock - ETA'!$F$3:F2202,'Rango proyecciones'!C7,'Stock - ETA'!$Q$3:Q2202,'Rango proyecciones'!$AJ$5) + SUMIFS('Stock - ETA'!$H$3:H2202,'Stock - ETA'!$F$3:F2202,'Rango proyecciones'!C7,'Stock - ETA'!$Q$3:Q2202,'Rango proyecciones'!$AJ$7)</f>
        <v/>
      </c>
      <c r="AB7" s="9" t="n"/>
      <c r="AC7" s="17">
        <f>AA7 + AB7</f>
        <v/>
      </c>
      <c r="AD7" s="6" t="n"/>
      <c r="AE7" s="9">
        <f>SUMIFS('Stock - ETA'!$T$3:T2202,'Stock - ETA'!$F$3:F2202,'Rango proyecciones'!C7,'Stock - ETA'!$AA$3:AA2202,'Rango proyecciones'!$AJ$5) + SUMIFS('Stock - ETA'!$S$3:S2202,'Stock - ETA'!$F$3:F2202,'Rango proyecciones'!C7,'Stock - ETA'!$AA$3:AA2202,'Rango proyecciones'!$AJ$8)</f>
        <v/>
      </c>
      <c r="AF7" s="17">
        <f> 0.6 * AD7 + AE7</f>
        <v/>
      </c>
      <c r="AG7" s="9">
        <f>SUMIFS('Stock - ETA'!$J$3:J2202,'Stock - ETA'!$F$3:F2202,'Rango proyecciones'!C7,'Stock - ETA'!$Q$3:Q2202,'Rango proyecciones'!$AJ$5) + SUMIFS('Stock - ETA'!$I$3:I2202,'Stock - ETA'!$F$3:F2202,'Rango proyecciones'!C7,'Stock - ETA'!$Q$3:Q2202,'Rango proyecciones'!$AJ$8)</f>
        <v/>
      </c>
      <c r="AH7" s="17">
        <f> 0.6 * AD7 + AG7</f>
        <v/>
      </c>
      <c r="AI7" s="6" t="n"/>
      <c r="AJ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301420.956</v>
      </c>
      <c r="I8" s="9" t="n">
        <v>247220</v>
      </c>
      <c r="J8" s="9" t="n">
        <v>115700</v>
      </c>
      <c r="K8" s="9" t="n">
        <v>71214.25</v>
      </c>
      <c r="L8" s="6">
        <f>MAX(J8 - K8, 0) * MAX((0 - 10)/(10), 0)</f>
        <v/>
      </c>
      <c r="M8" s="9">
        <f>SUMIFS('Stock - ETA'!$R$3:R2202,'Stock - ETA'!$F$3:F2202,'Rango proyecciones'!C8,'Stock - ETA'!$AA$3:AA2202,'Rango proyecciones'!$AJ$5)</f>
        <v/>
      </c>
      <c r="N8" s="9">
        <f>SUMIF('Stock - Puerto Chile'!$G$2:G649,'Rango proyecciones'!C8,'Stock - Puerto Chile'!$L$2:L649)</f>
        <v/>
      </c>
      <c r="O8" s="9">
        <f>0 * (0 / 24)</f>
        <v/>
      </c>
      <c r="P8" s="9">
        <f>127443.45599999999 * (0 / 24)</f>
        <v/>
      </c>
      <c r="Q8" s="17">
        <f>H8 + P8 + M8</f>
        <v/>
      </c>
      <c r="R8" s="9">
        <f>MAX(J8 - K8, 0) * MAX((0 - 7)/(7), 0)</f>
        <v/>
      </c>
      <c r="S8" s="9">
        <f>SUMIFS('Stock - ETA'!$H$3:H2202,'Stock - ETA'!$F$3:F2202,'Rango proyecciones'!C8,'Stock - ETA'!$Q$3:Q2202,'Rango proyecciones'!$AJ$5)</f>
        <v/>
      </c>
      <c r="T8" s="9">
        <f>SUMIF('Stock - Puerto Chile'!$G$2:G649,'Rango proyecciones'!C8,'Stock - Puerto Chile'!$N$2:N649)</f>
        <v/>
      </c>
      <c r="U8" s="9">
        <f>0 * (0 / 24)</f>
        <v/>
      </c>
      <c r="V8" s="9">
        <f>127443.45599999999 * (0 / 24)</f>
        <v/>
      </c>
      <c r="W8" s="17">
        <f>H8 + V8 + S8</f>
        <v/>
      </c>
      <c r="X8" s="6">
        <f>SUMIFS('Stock - ETA'!$S$3:S2202,'Stock - ETA'!$F$3:F2202,'Rango proyecciones'!C8,'Stock - ETA'!$AA$3:AA2202,'Rango proyecciones'!$AJ$5) + SUMIFS('Stock - ETA'!$R$3:R2202,'Stock - ETA'!$F$3:F2202,'Rango proyecciones'!C8,'Stock - ETA'!$AA$3:AA2202,'Rango proyecciones'!$AJ$7)</f>
        <v/>
      </c>
      <c r="Y8" s="9" t="n"/>
      <c r="Z8" s="17">
        <f>X8 + Y8</f>
        <v/>
      </c>
      <c r="AA8" s="9">
        <f>SUMIFS('Stock - ETA'!$I$3:I2202,'Stock - ETA'!$F$3:F2202,'Rango proyecciones'!C8,'Stock - ETA'!$Q$3:Q2202,'Rango proyecciones'!$AJ$5) + SUMIFS('Stock - ETA'!$H$3:H2202,'Stock - ETA'!$F$3:F2202,'Rango proyecciones'!C8,'Stock - ETA'!$Q$3:Q2202,'Rango proyecciones'!$AJ$7)</f>
        <v/>
      </c>
      <c r="AB8" s="9" t="n"/>
      <c r="AC8" s="17">
        <f>AA8 + AB8</f>
        <v/>
      </c>
      <c r="AD8" s="6" t="n"/>
      <c r="AE8" s="9">
        <f>SUMIFS('Stock - ETA'!$T$3:T2202,'Stock - ETA'!$F$3:F2202,'Rango proyecciones'!C8,'Stock - ETA'!$AA$3:AA2202,'Rango proyecciones'!$AJ$5) + SUMIFS('Stock - ETA'!$S$3:S2202,'Stock - ETA'!$F$3:F2202,'Rango proyecciones'!C8,'Stock - ETA'!$AA$3:AA2202,'Rango proyecciones'!$AJ$8)</f>
        <v/>
      </c>
      <c r="AF8" s="17">
        <f> 0.6 * AD8 + AE8</f>
        <v/>
      </c>
      <c r="AG8" s="9">
        <f>SUMIFS('Stock - ETA'!$J$3:J2202,'Stock - ETA'!$F$3:F2202,'Rango proyecciones'!C8,'Stock - ETA'!$Q$3:Q2202,'Rango proyecciones'!$AJ$5) + SUMIFS('Stock - ETA'!$I$3:I2202,'Stock - ETA'!$F$3:F2202,'Rango proyecciones'!C8,'Stock - ETA'!$Q$3:Q2202,'Rango proyecciones'!$AJ$8)</f>
        <v/>
      </c>
      <c r="AH8" s="17">
        <f> 0.6 * AD8 + AG8</f>
        <v/>
      </c>
      <c r="AI8" s="6" t="n"/>
      <c r="AJ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85075.716</v>
      </c>
      <c r="I9" s="9" t="n">
        <v>115385</v>
      </c>
      <c r="J9" s="9" t="n">
        <v>122800</v>
      </c>
      <c r="K9" s="9" t="n">
        <v>137050.18</v>
      </c>
      <c r="L9" s="6">
        <f>MAX(J9 - K9, 0) * MAX((0 - 10)/(10), 0)</f>
        <v/>
      </c>
      <c r="M9" s="9">
        <f>SUMIFS('Stock - ETA'!$R$3:R2202,'Stock - ETA'!$F$3:F2202,'Rango proyecciones'!C9,'Stock - ETA'!$AA$3:AA2202,'Rango proyecciones'!$AJ$5)</f>
        <v/>
      </c>
      <c r="N9" s="9">
        <f>SUMIF('Stock - Puerto Chile'!$G$2:G649,'Rango proyecciones'!C9,'Stock - Puerto Chile'!$L$2:L649)</f>
        <v/>
      </c>
      <c r="O9" s="9">
        <f>0 * (0 / 24)</f>
        <v/>
      </c>
      <c r="P9" s="9">
        <f>86038.848 * (0 / 24)</f>
        <v/>
      </c>
      <c r="Q9" s="17">
        <f>H9 + P9 + M9</f>
        <v/>
      </c>
      <c r="R9" s="9">
        <f>MAX(J9 - K9, 0) * MAX((0 - 7)/(7), 0)</f>
        <v/>
      </c>
      <c r="S9" s="9">
        <f>SUMIFS('Stock - ETA'!$H$3:H2202,'Stock - ETA'!$F$3:F2202,'Rango proyecciones'!C9,'Stock - ETA'!$Q$3:Q2202,'Rango proyecciones'!$AJ$5)</f>
        <v/>
      </c>
      <c r="T9" s="9">
        <f>SUMIF('Stock - Puerto Chile'!$G$2:G649,'Rango proyecciones'!C9,'Stock - Puerto Chile'!$N$2:N649)</f>
        <v/>
      </c>
      <c r="U9" s="9">
        <f>0 * (0 / 24)</f>
        <v/>
      </c>
      <c r="V9" s="9">
        <f>86038.848 * (0 / 24)</f>
        <v/>
      </c>
      <c r="W9" s="17">
        <f>H9 + V9 + S9</f>
        <v/>
      </c>
      <c r="X9" s="6">
        <f>SUMIFS('Stock - ETA'!$S$3:S2202,'Stock - ETA'!$F$3:F2202,'Rango proyecciones'!C9,'Stock - ETA'!$AA$3:AA2202,'Rango proyecciones'!$AJ$5) + SUMIFS('Stock - ETA'!$R$3:R2202,'Stock - ETA'!$F$3:F2202,'Rango proyecciones'!C9,'Stock - ETA'!$AA$3:AA2202,'Rango proyecciones'!$AJ$7)</f>
        <v/>
      </c>
      <c r="Y9" s="9" t="n"/>
      <c r="Z9" s="17">
        <f>X9 + Y9</f>
        <v/>
      </c>
      <c r="AA9" s="9">
        <f>SUMIFS('Stock - ETA'!$I$3:I2202,'Stock - ETA'!$F$3:F2202,'Rango proyecciones'!C9,'Stock - ETA'!$Q$3:Q2202,'Rango proyecciones'!$AJ$5) + SUMIFS('Stock - ETA'!$H$3:H2202,'Stock - ETA'!$F$3:F2202,'Rango proyecciones'!C9,'Stock - ETA'!$Q$3:Q2202,'Rango proyecciones'!$AJ$7)</f>
        <v/>
      </c>
      <c r="AB9" s="9" t="n"/>
      <c r="AC9" s="17">
        <f>AA9 + AB9</f>
        <v/>
      </c>
      <c r="AD9" s="6" t="n"/>
      <c r="AE9" s="9">
        <f>SUMIFS('Stock - ETA'!$T$3:T2202,'Stock - ETA'!$F$3:F2202,'Rango proyecciones'!C9,'Stock - ETA'!$AA$3:AA2202,'Rango proyecciones'!$AJ$5) + SUMIFS('Stock - ETA'!$S$3:S2202,'Stock - ETA'!$F$3:F2202,'Rango proyecciones'!C9,'Stock - ETA'!$AA$3:AA2202,'Rango proyecciones'!$AJ$8)</f>
        <v/>
      </c>
      <c r="AF9" s="17">
        <f> 0.6 * AD9 + AE9</f>
        <v/>
      </c>
      <c r="AG9" s="9">
        <f>SUMIFS('Stock - ETA'!$J$3:J2202,'Stock - ETA'!$F$3:F2202,'Rango proyecciones'!C9,'Stock - ETA'!$Q$3:Q2202,'Rango proyecciones'!$AJ$5) + SUMIFS('Stock - ETA'!$I$3:I2202,'Stock - ETA'!$F$3:F2202,'Rango proyecciones'!C9,'Stock - ETA'!$Q$3:Q2202,'Rango proyecciones'!$AJ$8)</f>
        <v/>
      </c>
      <c r="AH9" s="17">
        <f> 0.6 * AD9 + AG9</f>
        <v/>
      </c>
      <c r="AI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30481.382</v>
      </c>
      <c r="I10" s="9" t="n">
        <v>1778</v>
      </c>
      <c r="J10" s="9" t="n">
        <v>0</v>
      </c>
      <c r="K10" s="9" t="n">
        <v>0</v>
      </c>
      <c r="L10" s="6">
        <f>MAX(J10 - K10, 0) * MAX((0 - 10)/(10), 0)</f>
        <v/>
      </c>
      <c r="M10" s="9">
        <f>SUMIFS('Stock - ETA'!$R$3:R2202,'Stock - ETA'!$F$3:F2202,'Rango proyecciones'!C10,'Stock - ETA'!$AA$3:AA2202,'Rango proyecciones'!$AJ$5)</f>
        <v/>
      </c>
      <c r="N10" s="9">
        <f>SUMIF('Stock - Puerto Chile'!$G$2:G649,'Rango proyecciones'!C10,'Stock - Puerto Chile'!$L$2:L649)</f>
        <v/>
      </c>
      <c r="O10" s="9">
        <f>0 * (0 / 24)</f>
        <v/>
      </c>
      <c r="P10" s="9">
        <f>12882.24 * (0 / 24)</f>
        <v/>
      </c>
      <c r="Q10" s="17">
        <f>H10 + P10 + M10</f>
        <v/>
      </c>
      <c r="R10" s="9">
        <f>MAX(J10 - K10, 0) * MAX((0 - 7)/(7), 0)</f>
        <v/>
      </c>
      <c r="S10" s="9">
        <f>SUMIFS('Stock - ETA'!$H$3:H2202,'Stock - ETA'!$F$3:F2202,'Rango proyecciones'!C10,'Stock - ETA'!$Q$3:Q2202,'Rango proyecciones'!$AJ$5)</f>
        <v/>
      </c>
      <c r="T10" s="9">
        <f>SUMIF('Stock - Puerto Chile'!$G$2:G649,'Rango proyecciones'!C10,'Stock - Puerto Chile'!$N$2:N649)</f>
        <v/>
      </c>
      <c r="U10" s="9">
        <f>0 * (0 / 24)</f>
        <v/>
      </c>
      <c r="V10" s="9">
        <f>12882.24 * (0 / 24)</f>
        <v/>
      </c>
      <c r="W10" s="17">
        <f>H10 + V10 + S10</f>
        <v/>
      </c>
      <c r="X10" s="6">
        <f>SUMIFS('Stock - ETA'!$S$3:S2202,'Stock - ETA'!$F$3:F2202,'Rango proyecciones'!C10,'Stock - ETA'!$AA$3:AA2202,'Rango proyecciones'!$AJ$5) + SUMIFS('Stock - ETA'!$R$3:R2202,'Stock - ETA'!$F$3:F2202,'Rango proyecciones'!C10,'Stock - ETA'!$AA$3:AA2202,'Rango proyecciones'!$AJ$7)</f>
        <v/>
      </c>
      <c r="Y10" s="9" t="n"/>
      <c r="Z10" s="17">
        <f>X10 + Y10</f>
        <v/>
      </c>
      <c r="AA10" s="9">
        <f>SUMIFS('Stock - ETA'!$I$3:I2202,'Stock - ETA'!$F$3:F2202,'Rango proyecciones'!C10,'Stock - ETA'!$Q$3:Q2202,'Rango proyecciones'!$AJ$5) + SUMIFS('Stock - ETA'!$H$3:H2202,'Stock - ETA'!$F$3:F2202,'Rango proyecciones'!C10,'Stock - ETA'!$Q$3:Q2202,'Rango proyecciones'!$AJ$7)</f>
        <v/>
      </c>
      <c r="AB10" s="9" t="n"/>
      <c r="AC10" s="17">
        <f>AA10 + AB10</f>
        <v/>
      </c>
      <c r="AD10" s="6" t="n"/>
      <c r="AE10" s="9">
        <f>SUMIFS('Stock - ETA'!$T$3:T2202,'Stock - ETA'!$F$3:F2202,'Rango proyecciones'!C10,'Stock - ETA'!$AA$3:AA2202,'Rango proyecciones'!$AJ$5) + SUMIFS('Stock - ETA'!$S$3:S2202,'Stock - ETA'!$F$3:F2202,'Rango proyecciones'!C10,'Stock - ETA'!$AA$3:AA2202,'Rango proyecciones'!$AJ$8)</f>
        <v/>
      </c>
      <c r="AF10" s="17">
        <f> 0.6 * AD10 + AE10</f>
        <v/>
      </c>
      <c r="AG10" s="9">
        <f>SUMIFS('Stock - ETA'!$J$3:J2202,'Stock - ETA'!$F$3:F2202,'Rango proyecciones'!C10,'Stock - ETA'!$Q$3:Q2202,'Rango proyecciones'!$AJ$5) + SUMIFS('Stock - ETA'!$I$3:I2202,'Stock - ETA'!$F$3:F2202,'Rango proyecciones'!C10,'Stock - ETA'!$Q$3:Q2202,'Rango proyecciones'!$AJ$8)</f>
        <v/>
      </c>
      <c r="AH10" s="17">
        <f> 0.6 * AD10 + AG10</f>
        <v/>
      </c>
      <c r="AI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16329.312</v>
      </c>
      <c r="I11" s="9" t="n">
        <v>17518</v>
      </c>
      <c r="J11" s="9" t="n">
        <v>0</v>
      </c>
      <c r="K11" s="9" t="n">
        <v>0</v>
      </c>
      <c r="L11" s="6">
        <f>MAX(J11 - K11, 0) * MAX((0 - 10)/(10), 0)</f>
        <v/>
      </c>
      <c r="M11" s="9">
        <f>SUMIFS('Stock - ETA'!$R$3:R2202,'Stock - ETA'!$F$3:F2202,'Rango proyecciones'!C11,'Stock - ETA'!$AA$3:AA2202,'Rango proyecciones'!$AJ$5)</f>
        <v/>
      </c>
      <c r="N11" s="9">
        <f>SUMIF('Stock - Puerto Chile'!$G$2:G649,'Rango proyecciones'!C11,'Stock - Puerto Chile'!$L$2:L649)</f>
        <v/>
      </c>
      <c r="O11" s="9" t="n"/>
      <c r="P11" s="9" t="n"/>
      <c r="Q11" s="17">
        <f>H11 + P11 + M11</f>
        <v/>
      </c>
      <c r="R11" s="9">
        <f>MAX(J11 - K11, 0) * MAX((0 - 7)/(7), 0)</f>
        <v/>
      </c>
      <c r="S11" s="9">
        <f>SUMIFS('Stock - ETA'!$H$3:H2202,'Stock - ETA'!$F$3:F2202,'Rango proyecciones'!C11,'Stock - ETA'!$Q$3:Q2202,'Rango proyecciones'!$AJ$5)</f>
        <v/>
      </c>
      <c r="T11" s="9">
        <f>SUMIF('Stock - Puerto Chile'!$G$2:G649,'Rango proyecciones'!C11,'Stock - Puerto Chile'!$N$2:N649)</f>
        <v/>
      </c>
      <c r="U11" s="9" t="n"/>
      <c r="V11" s="9" t="n"/>
      <c r="W11" s="17">
        <f>H11 + V11 + S11</f>
        <v/>
      </c>
      <c r="X11" s="6">
        <f>SUMIFS('Stock - ETA'!$S$3:S2202,'Stock - ETA'!$F$3:F2202,'Rango proyecciones'!C11,'Stock - ETA'!$AA$3:AA2202,'Rango proyecciones'!$AJ$5) + SUMIFS('Stock - ETA'!$R$3:R2202,'Stock - ETA'!$F$3:F2202,'Rango proyecciones'!C11,'Stock - ETA'!$AA$3:AA2202,'Rango proyecciones'!$AJ$7)</f>
        <v/>
      </c>
      <c r="Y11" s="9" t="n"/>
      <c r="Z11" s="17">
        <f>X11 + Y11</f>
        <v/>
      </c>
      <c r="AA11" s="9">
        <f>SUMIFS('Stock - ETA'!$I$3:I2202,'Stock - ETA'!$F$3:F2202,'Rango proyecciones'!C11,'Stock - ETA'!$Q$3:Q2202,'Rango proyecciones'!$AJ$5) + SUMIFS('Stock - ETA'!$H$3:H2202,'Stock - ETA'!$F$3:F2202,'Rango proyecciones'!C11,'Stock - ETA'!$Q$3:Q2202,'Rango proyecciones'!$AJ$7)</f>
        <v/>
      </c>
      <c r="AB11" s="9" t="n"/>
      <c r="AC11" s="17">
        <f>AA11 + AB11</f>
        <v/>
      </c>
      <c r="AD11" s="6" t="n"/>
      <c r="AE11" s="9">
        <f>SUMIFS('Stock - ETA'!$T$3:T2202,'Stock - ETA'!$F$3:F2202,'Rango proyecciones'!C11,'Stock - ETA'!$AA$3:AA2202,'Rango proyecciones'!$AJ$5) + SUMIFS('Stock - ETA'!$S$3:S2202,'Stock - ETA'!$F$3:F2202,'Rango proyecciones'!C11,'Stock - ETA'!$AA$3:AA2202,'Rango proyecciones'!$AJ$8)</f>
        <v/>
      </c>
      <c r="AF11" s="17">
        <f> 0.6 * AD11 + AE11</f>
        <v/>
      </c>
      <c r="AG11" s="9">
        <f>SUMIFS('Stock - ETA'!$J$3:J2202,'Stock - ETA'!$F$3:F2202,'Rango proyecciones'!C11,'Stock - ETA'!$Q$3:Q2202,'Rango proyecciones'!$AJ$5) + SUMIFS('Stock - ETA'!$I$3:I2202,'Stock - ETA'!$F$3:F2202,'Rango proyecciones'!C11,'Stock - ETA'!$Q$3:Q2202,'Rango proyecciones'!$AJ$8)</f>
        <v/>
      </c>
      <c r="AH11" s="17">
        <f> 0.6 * AD11 + AG11</f>
        <v/>
      </c>
      <c r="AI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218259.308</v>
      </c>
      <c r="I12" s="9" t="n">
        <v>313439</v>
      </c>
      <c r="J12" s="9" t="n">
        <v>56443</v>
      </c>
      <c r="K12" s="9" t="n">
        <v>31904.581</v>
      </c>
      <c r="L12" s="6">
        <f>MAX(J12 - K12, 0) * MAX((0 - 10)/(10), 0)</f>
        <v/>
      </c>
      <c r="M12" s="9">
        <f>SUMIFS('Stock - ETA'!$R$3:R2202,'Stock - ETA'!$F$3:F2202,'Rango proyecciones'!C12,'Stock - ETA'!$AA$3:AA2202,'Rango proyecciones'!$AJ$5)</f>
        <v/>
      </c>
      <c r="N12" s="9">
        <f>SUMIF('Stock - Puerto Chile'!$G$2:G649,'Rango proyecciones'!C12,'Stock - Puerto Chile'!$L$2:L649)</f>
        <v/>
      </c>
      <c r="O12" s="9">
        <f>0 * (0 / 24)</f>
        <v/>
      </c>
      <c r="P12" s="9">
        <f>25597.275 * (0 / 24)</f>
        <v/>
      </c>
      <c r="Q12" s="17">
        <f>H12 + P12 + M12</f>
        <v/>
      </c>
      <c r="R12" s="9">
        <f>MAX(J12 - K12, 0) * MAX((0 - 7)/(7), 0)</f>
        <v/>
      </c>
      <c r="S12" s="9">
        <f>SUMIFS('Stock - ETA'!$H$3:H2202,'Stock - ETA'!$F$3:F2202,'Rango proyecciones'!C12,'Stock - ETA'!$Q$3:Q2202,'Rango proyecciones'!$AJ$5)</f>
        <v/>
      </c>
      <c r="T12" s="9">
        <f>SUMIF('Stock - Puerto Chile'!$G$2:G649,'Rango proyecciones'!C12,'Stock - Puerto Chile'!$N$2:N649)</f>
        <v/>
      </c>
      <c r="U12" s="9">
        <f>0 * (0 / 24)</f>
        <v/>
      </c>
      <c r="V12" s="9">
        <f>25597.275 * (0 / 24)</f>
        <v/>
      </c>
      <c r="W12" s="17">
        <f>H12 + V12 + S12</f>
        <v/>
      </c>
      <c r="X12" s="6">
        <f>SUMIFS('Stock - ETA'!$S$3:S2202,'Stock - ETA'!$F$3:F2202,'Rango proyecciones'!C12,'Stock - ETA'!$AA$3:AA2202,'Rango proyecciones'!$AJ$5) + SUMIFS('Stock - ETA'!$R$3:R2202,'Stock - ETA'!$F$3:F2202,'Rango proyecciones'!C12,'Stock - ETA'!$AA$3:AA2202,'Rango proyecciones'!$AJ$7)</f>
        <v/>
      </c>
      <c r="Y12" s="9" t="n"/>
      <c r="Z12" s="17">
        <f>X12 + Y12</f>
        <v/>
      </c>
      <c r="AA12" s="9">
        <f>SUMIFS('Stock - ETA'!$I$3:I2202,'Stock - ETA'!$F$3:F2202,'Rango proyecciones'!C12,'Stock - ETA'!$Q$3:Q2202,'Rango proyecciones'!$AJ$5) + SUMIFS('Stock - ETA'!$H$3:H2202,'Stock - ETA'!$F$3:F2202,'Rango proyecciones'!C12,'Stock - ETA'!$Q$3:Q2202,'Rango proyecciones'!$AJ$7)</f>
        <v/>
      </c>
      <c r="AB12" s="9" t="n"/>
      <c r="AC12" s="17">
        <f>AA12 + AB12</f>
        <v/>
      </c>
      <c r="AD12" s="6" t="n">
        <v>188350</v>
      </c>
      <c r="AE12" s="9">
        <f>SUMIFS('Stock - ETA'!$T$3:T2202,'Stock - ETA'!$F$3:F2202,'Rango proyecciones'!C12,'Stock - ETA'!$AA$3:AA2202,'Rango proyecciones'!$AJ$5) + SUMIFS('Stock - ETA'!$S$3:S2202,'Stock - ETA'!$F$3:F2202,'Rango proyecciones'!C12,'Stock - ETA'!$AA$3:AA2202,'Rango proyecciones'!$AJ$8)</f>
        <v/>
      </c>
      <c r="AF12" s="17">
        <f> 0.6 * AD12 + AE12</f>
        <v/>
      </c>
      <c r="AG12" s="9">
        <f>SUMIFS('Stock - ETA'!$J$3:J2202,'Stock - ETA'!$F$3:F2202,'Rango proyecciones'!C12,'Stock - ETA'!$Q$3:Q2202,'Rango proyecciones'!$AJ$5) + SUMIFS('Stock - ETA'!$I$3:I2202,'Stock - ETA'!$F$3:F2202,'Rango proyecciones'!C12,'Stock - ETA'!$Q$3:Q2202,'Rango proyecciones'!$AJ$8)</f>
        <v/>
      </c>
      <c r="AH12" s="17">
        <f> 0.6 * AD12 + AG12</f>
        <v/>
      </c>
      <c r="AI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121312.001</v>
      </c>
      <c r="I13" s="9" t="n">
        <v>179750</v>
      </c>
      <c r="J13" s="9" t="n">
        <v>179938</v>
      </c>
      <c r="K13" s="9" t="n">
        <v>145053.966</v>
      </c>
      <c r="L13" s="6">
        <f>MAX(J13 - K13, 0) * MAX((0 - 10)/(10), 0)</f>
        <v/>
      </c>
      <c r="M13" s="9">
        <f>SUMIFS('Stock - ETA'!$R$3:R2202,'Stock - ETA'!$F$3:F2202,'Rango proyecciones'!C13,'Stock - ETA'!$AA$3:AA2202,'Rango proyecciones'!$AJ$5)</f>
        <v/>
      </c>
      <c r="N13" s="9">
        <f>SUMIF('Stock - Puerto Chile'!$G$2:G649,'Rango proyecciones'!C13,'Stock - Puerto Chile'!$L$2:L649)</f>
        <v/>
      </c>
      <c r="O13" s="9">
        <f>0 * (0 / 24)</f>
        <v/>
      </c>
      <c r="P13" s="9">
        <f>73759.506 * (0 / 24)</f>
        <v/>
      </c>
      <c r="Q13" s="17">
        <f>H13 + P13 + M13</f>
        <v/>
      </c>
      <c r="R13" s="9">
        <f>MAX(J13 - K13, 0) * MAX((0 - 7)/(7), 0)</f>
        <v/>
      </c>
      <c r="S13" s="9">
        <f>SUMIFS('Stock - ETA'!$H$3:H2202,'Stock - ETA'!$F$3:F2202,'Rango proyecciones'!C13,'Stock - ETA'!$Q$3:Q2202,'Rango proyecciones'!$AJ$5)</f>
        <v/>
      </c>
      <c r="T13" s="9">
        <f>SUMIF('Stock - Puerto Chile'!$G$2:G649,'Rango proyecciones'!C13,'Stock - Puerto Chile'!$N$2:N649)</f>
        <v/>
      </c>
      <c r="U13" s="9">
        <f>0 * (0 / 24)</f>
        <v/>
      </c>
      <c r="V13" s="9">
        <f>73759.506 * (0 / 24)</f>
        <v/>
      </c>
      <c r="W13" s="17">
        <f>H13 + V13 + S13</f>
        <v/>
      </c>
      <c r="X13" s="6">
        <f>SUMIFS('Stock - ETA'!$S$3:S2202,'Stock - ETA'!$F$3:F2202,'Rango proyecciones'!C13,'Stock - ETA'!$AA$3:AA2202,'Rango proyecciones'!$AJ$5) + SUMIFS('Stock - ETA'!$R$3:R2202,'Stock - ETA'!$F$3:F2202,'Rango proyecciones'!C13,'Stock - ETA'!$AA$3:AA2202,'Rango proyecciones'!$AJ$7)</f>
        <v/>
      </c>
      <c r="Y13" s="9" t="n"/>
      <c r="Z13" s="17">
        <f>X13 + Y13</f>
        <v/>
      </c>
      <c r="AA13" s="9">
        <f>SUMIFS('Stock - ETA'!$I$3:I2202,'Stock - ETA'!$F$3:F2202,'Rango proyecciones'!C13,'Stock - ETA'!$Q$3:Q2202,'Rango proyecciones'!$AJ$5) + SUMIFS('Stock - ETA'!$H$3:H2202,'Stock - ETA'!$F$3:F2202,'Rango proyecciones'!C13,'Stock - ETA'!$Q$3:Q2202,'Rango proyecciones'!$AJ$7)</f>
        <v/>
      </c>
      <c r="AB13" s="9" t="n"/>
      <c r="AC13" s="17">
        <f>AA13 + AB13</f>
        <v/>
      </c>
      <c r="AD13" s="6" t="n">
        <v>139708</v>
      </c>
      <c r="AE13" s="9">
        <f>SUMIFS('Stock - ETA'!$T$3:T2202,'Stock - ETA'!$F$3:F2202,'Rango proyecciones'!C13,'Stock - ETA'!$AA$3:AA2202,'Rango proyecciones'!$AJ$5) + SUMIFS('Stock - ETA'!$S$3:S2202,'Stock - ETA'!$F$3:F2202,'Rango proyecciones'!C13,'Stock - ETA'!$AA$3:AA2202,'Rango proyecciones'!$AJ$8)</f>
        <v/>
      </c>
      <c r="AF13" s="17">
        <f> 0.6 * AD13 + AE13</f>
        <v/>
      </c>
      <c r="AG13" s="9">
        <f>SUMIFS('Stock - ETA'!$J$3:J2202,'Stock - ETA'!$F$3:F2202,'Rango proyecciones'!C13,'Stock - ETA'!$Q$3:Q2202,'Rango proyecciones'!$AJ$5) + SUMIFS('Stock - ETA'!$I$3:I2202,'Stock - ETA'!$F$3:F2202,'Rango proyecciones'!C13,'Stock - ETA'!$Q$3:Q2202,'Rango proyecciones'!$AJ$8)</f>
        <v/>
      </c>
      <c r="AH13" s="17">
        <f> 0.6 * AD13 + AG13</f>
        <v/>
      </c>
      <c r="AI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220037.479</v>
      </c>
      <c r="I14" s="9" t="n">
        <v>152320</v>
      </c>
      <c r="J14" s="9" t="n">
        <v>59918</v>
      </c>
      <c r="K14" s="9" t="n">
        <v>50013.78</v>
      </c>
      <c r="L14" s="6">
        <f>MAX(J14 - K14, 0) * MAX((0 - 10)/(10), 0)</f>
        <v/>
      </c>
      <c r="M14" s="9">
        <f>SUMIFS('Stock - ETA'!$R$3:R2202,'Stock - ETA'!$F$3:F2202,'Rango proyecciones'!C14,'Stock - ETA'!$AA$3:AA2202,'Rango proyecciones'!$AJ$5)</f>
        <v/>
      </c>
      <c r="N14" s="9">
        <f>SUMIF('Stock - Puerto Chile'!$G$2:G649,'Rango proyecciones'!C14,'Stock - Puerto Chile'!$L$2:L649)</f>
        <v/>
      </c>
      <c r="O14" s="9">
        <f>0 * (0 / 24)</f>
        <v/>
      </c>
      <c r="P14" s="9">
        <f>96587.051 * (0 / 24)</f>
        <v/>
      </c>
      <c r="Q14" s="17">
        <f>H14 + P14 + M14</f>
        <v/>
      </c>
      <c r="R14" s="9">
        <f>MAX(J14 - K14, 0) * MAX((0 - 7)/(7), 0)</f>
        <v/>
      </c>
      <c r="S14" s="9">
        <f>SUMIFS('Stock - ETA'!$H$3:H2202,'Stock - ETA'!$F$3:F2202,'Rango proyecciones'!C14,'Stock - ETA'!$Q$3:Q2202,'Rango proyecciones'!$AJ$5)</f>
        <v/>
      </c>
      <c r="T14" s="9">
        <f>SUMIF('Stock - Puerto Chile'!$G$2:G649,'Rango proyecciones'!C14,'Stock - Puerto Chile'!$N$2:N649)</f>
        <v/>
      </c>
      <c r="U14" s="9">
        <f>0 * (0 / 24)</f>
        <v/>
      </c>
      <c r="V14" s="9">
        <f>96587.051 * (0 / 24)</f>
        <v/>
      </c>
      <c r="W14" s="17">
        <f>H14 + V14 + S14</f>
        <v/>
      </c>
      <c r="X14" s="6">
        <f>SUMIFS('Stock - ETA'!$S$3:S2202,'Stock - ETA'!$F$3:F2202,'Rango proyecciones'!C14,'Stock - ETA'!$AA$3:AA2202,'Rango proyecciones'!$AJ$5) + SUMIFS('Stock - ETA'!$R$3:R2202,'Stock - ETA'!$F$3:F2202,'Rango proyecciones'!C14,'Stock - ETA'!$AA$3:AA2202,'Rango proyecciones'!$AJ$7)</f>
        <v/>
      </c>
      <c r="Y14" s="9" t="n"/>
      <c r="Z14" s="17">
        <f>X14 + Y14</f>
        <v/>
      </c>
      <c r="AA14" s="9">
        <f>SUMIFS('Stock - ETA'!$I$3:I2202,'Stock - ETA'!$F$3:F2202,'Rango proyecciones'!C14,'Stock - ETA'!$Q$3:Q2202,'Rango proyecciones'!$AJ$5) + SUMIFS('Stock - ETA'!$H$3:H2202,'Stock - ETA'!$F$3:F2202,'Rango proyecciones'!C14,'Stock - ETA'!$Q$3:Q2202,'Rango proyecciones'!$AJ$7)</f>
        <v/>
      </c>
      <c r="AB14" s="9" t="n"/>
      <c r="AC14" s="17">
        <f>AA14 + AB14</f>
        <v/>
      </c>
      <c r="AD14" s="6" t="n">
        <v>199583</v>
      </c>
      <c r="AE14" s="9">
        <f>SUMIFS('Stock - ETA'!$T$3:T2202,'Stock - ETA'!$F$3:F2202,'Rango proyecciones'!C14,'Stock - ETA'!$AA$3:AA2202,'Rango proyecciones'!$AJ$5) + SUMIFS('Stock - ETA'!$S$3:S2202,'Stock - ETA'!$F$3:F2202,'Rango proyecciones'!C14,'Stock - ETA'!$AA$3:AA2202,'Rango proyecciones'!$AJ$8)</f>
        <v/>
      </c>
      <c r="AF14" s="17">
        <f> 0.6 * AD14 + AE14</f>
        <v/>
      </c>
      <c r="AG14" s="9">
        <f>SUMIFS('Stock - ETA'!$J$3:J2202,'Stock - ETA'!$F$3:F2202,'Rango proyecciones'!C14,'Stock - ETA'!$Q$3:Q2202,'Rango proyecciones'!$AJ$5) + SUMIFS('Stock - ETA'!$I$3:I2202,'Stock - ETA'!$F$3:F2202,'Rango proyecciones'!C14,'Stock - ETA'!$Q$3:Q2202,'Rango proyecciones'!$AJ$8)</f>
        <v/>
      </c>
      <c r="AH14" s="17">
        <f> 0.6 * AD14 + AG14</f>
        <v/>
      </c>
      <c r="AI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3538.018</v>
      </c>
      <c r="I15" s="9" t="n">
        <v>9979</v>
      </c>
      <c r="J15" s="9" t="n">
        <v>13076</v>
      </c>
      <c r="K15" s="9" t="n">
        <v>7032.71</v>
      </c>
      <c r="L15" s="6">
        <f>MAX(J15 - K15, 0) * MAX((0 - 10)/(10), 0)</f>
        <v/>
      </c>
      <c r="M15" s="9">
        <f>SUMIFS('Stock - ETA'!$R$3:R2202,'Stock - ETA'!$F$3:F2202,'Rango proyecciones'!C15,'Stock - ETA'!$AA$3:AA2202,'Rango proyecciones'!$AJ$5)</f>
        <v/>
      </c>
      <c r="N15" s="9">
        <f>SUMIF('Stock - Puerto Chile'!$G$2:G649,'Rango proyecciones'!C15,'Stock - Puerto Chile'!$L$2:L649)</f>
        <v/>
      </c>
      <c r="O15" s="9">
        <f>0 * (0 / 24)</f>
        <v/>
      </c>
      <c r="P15" s="9">
        <f>7275.708 * (0 / 24)</f>
        <v/>
      </c>
      <c r="Q15" s="17">
        <f>H15 + P15 + M15</f>
        <v/>
      </c>
      <c r="R15" s="9">
        <f>MAX(J15 - K15, 0) * MAX((0 - 7)/(7), 0)</f>
        <v/>
      </c>
      <c r="S15" s="9">
        <f>SUMIFS('Stock - ETA'!$H$3:H2202,'Stock - ETA'!$F$3:F2202,'Rango proyecciones'!C15,'Stock - ETA'!$Q$3:Q2202,'Rango proyecciones'!$AJ$5)</f>
        <v/>
      </c>
      <c r="T15" s="9">
        <f>SUMIF('Stock - Puerto Chile'!$G$2:G649,'Rango proyecciones'!C15,'Stock - Puerto Chile'!$N$2:N649)</f>
        <v/>
      </c>
      <c r="U15" s="9">
        <f>0 * (0 / 24)</f>
        <v/>
      </c>
      <c r="V15" s="9">
        <f>7275.708 * (0 / 24)</f>
        <v/>
      </c>
      <c r="W15" s="17">
        <f>H15 + V15 + S15</f>
        <v/>
      </c>
      <c r="X15" s="6">
        <f>SUMIFS('Stock - ETA'!$S$3:S2202,'Stock - ETA'!$F$3:F2202,'Rango proyecciones'!C15,'Stock - ETA'!$AA$3:AA2202,'Rango proyecciones'!$AJ$5) + SUMIFS('Stock - ETA'!$R$3:R2202,'Stock - ETA'!$F$3:F2202,'Rango proyecciones'!C15,'Stock - ETA'!$AA$3:AA2202,'Rango proyecciones'!$AJ$7)</f>
        <v/>
      </c>
      <c r="Y15" s="9" t="n"/>
      <c r="Z15" s="17">
        <f>X15 + Y15</f>
        <v/>
      </c>
      <c r="AA15" s="9">
        <f>SUMIFS('Stock - ETA'!$I$3:I2202,'Stock - ETA'!$F$3:F2202,'Rango proyecciones'!C15,'Stock - ETA'!$Q$3:Q2202,'Rango proyecciones'!$AJ$5) + SUMIFS('Stock - ETA'!$H$3:H2202,'Stock - ETA'!$F$3:F2202,'Rango proyecciones'!C15,'Stock - ETA'!$Q$3:Q2202,'Rango proyecciones'!$AJ$7)</f>
        <v/>
      </c>
      <c r="AB15" s="9" t="n"/>
      <c r="AC15" s="17">
        <f>AA15 + AB15</f>
        <v/>
      </c>
      <c r="AD15" s="6" t="n">
        <v>39917</v>
      </c>
      <c r="AE15" s="9">
        <f>SUMIFS('Stock - ETA'!$T$3:T2202,'Stock - ETA'!$F$3:F2202,'Rango proyecciones'!C15,'Stock - ETA'!$AA$3:AA2202,'Rango proyecciones'!$AJ$5) + SUMIFS('Stock - ETA'!$S$3:S2202,'Stock - ETA'!$F$3:F2202,'Rango proyecciones'!C15,'Stock - ETA'!$AA$3:AA2202,'Rango proyecciones'!$AJ$8)</f>
        <v/>
      </c>
      <c r="AF15" s="17">
        <f> 0.6 * AD15 + AE15</f>
        <v/>
      </c>
      <c r="AG15" s="9">
        <f>SUMIFS('Stock - ETA'!$J$3:J2202,'Stock - ETA'!$F$3:F2202,'Rango proyecciones'!C15,'Stock - ETA'!$Q$3:Q2202,'Rango proyecciones'!$AJ$5) + SUMIFS('Stock - ETA'!$I$3:I2202,'Stock - ETA'!$F$3:F2202,'Rango proyecciones'!C15,'Stock - ETA'!$Q$3:Q2202,'Rango proyecciones'!$AJ$8)</f>
        <v/>
      </c>
      <c r="AH15" s="17">
        <f> 0.6 * AD15 + AG15</f>
        <v/>
      </c>
      <c r="AI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98846.769</v>
      </c>
      <c r="I16" s="9" t="n">
        <v>83501</v>
      </c>
      <c r="J16" s="9" t="n">
        <v>30959</v>
      </c>
      <c r="K16" s="9" t="n">
        <v>51373.154</v>
      </c>
      <c r="L16" s="6">
        <f>MAX(J16 - K16, 0) * MAX((0 - 10)/(10), 0)</f>
        <v/>
      </c>
      <c r="M16" s="9">
        <f>SUMIFS('Stock - ETA'!$R$3:R2202,'Stock - ETA'!$F$3:F2202,'Rango proyecciones'!C16,'Stock - ETA'!$AA$3:AA2202,'Rango proyecciones'!$AJ$5)</f>
        <v/>
      </c>
      <c r="N16" s="9">
        <f>SUMIF('Stock - Puerto Chile'!$G$2:G649,'Rango proyecciones'!C16,'Stock - Puerto Chile'!$L$2:L649)</f>
        <v/>
      </c>
      <c r="O16" s="9">
        <f>0 * (0 / 24)</f>
        <v/>
      </c>
      <c r="P16" s="9">
        <f>174309.364 * (0 / 24)</f>
        <v/>
      </c>
      <c r="Q16" s="17">
        <f>H16 + P16 + M16</f>
        <v/>
      </c>
      <c r="R16" s="9">
        <f>MAX(J16 - K16, 0) * MAX((0 - 7)/(7), 0)</f>
        <v/>
      </c>
      <c r="S16" s="9">
        <f>SUMIFS('Stock - ETA'!$H$3:H2202,'Stock - ETA'!$F$3:F2202,'Rango proyecciones'!C16,'Stock - ETA'!$Q$3:Q2202,'Rango proyecciones'!$AJ$5)</f>
        <v/>
      </c>
      <c r="T16" s="9">
        <f>SUMIF('Stock - Puerto Chile'!$G$2:G649,'Rango proyecciones'!C16,'Stock - Puerto Chile'!$N$2:N649)</f>
        <v/>
      </c>
      <c r="U16" s="9">
        <f>0 * (0 / 24)</f>
        <v/>
      </c>
      <c r="V16" s="9">
        <f>174309.364 * (0 / 24)</f>
        <v/>
      </c>
      <c r="W16" s="17">
        <f>H16 + V16 + S16</f>
        <v/>
      </c>
      <c r="X16" s="6">
        <f>SUMIFS('Stock - ETA'!$S$3:S2202,'Stock - ETA'!$F$3:F2202,'Rango proyecciones'!C16,'Stock - ETA'!$AA$3:AA2202,'Rango proyecciones'!$AJ$5) + SUMIFS('Stock - ETA'!$R$3:R2202,'Stock - ETA'!$F$3:F2202,'Rango proyecciones'!C16,'Stock - ETA'!$AA$3:AA2202,'Rango proyecciones'!$AJ$7)</f>
        <v/>
      </c>
      <c r="Y16" s="9" t="n"/>
      <c r="Z16" s="17">
        <f>X16 + Y16</f>
        <v/>
      </c>
      <c r="AA16" s="9">
        <f>SUMIFS('Stock - ETA'!$I$3:I2202,'Stock - ETA'!$F$3:F2202,'Rango proyecciones'!C16,'Stock - ETA'!$Q$3:Q2202,'Rango proyecciones'!$AJ$5) + SUMIFS('Stock - ETA'!$H$3:H2202,'Stock - ETA'!$F$3:F2202,'Rango proyecciones'!C16,'Stock - ETA'!$Q$3:Q2202,'Rango proyecciones'!$AJ$7)</f>
        <v/>
      </c>
      <c r="AB16" s="9" t="n"/>
      <c r="AC16" s="17">
        <f>AA16 + AB16</f>
        <v/>
      </c>
      <c r="AD16" s="6" t="n">
        <v>105688</v>
      </c>
      <c r="AE16" s="9">
        <f>SUMIFS('Stock - ETA'!$T$3:T2202,'Stock - ETA'!$F$3:F2202,'Rango proyecciones'!C16,'Stock - ETA'!$AA$3:AA2202,'Rango proyecciones'!$AJ$5) + SUMIFS('Stock - ETA'!$S$3:S2202,'Stock - ETA'!$F$3:F2202,'Rango proyecciones'!C16,'Stock - ETA'!$AA$3:AA2202,'Rango proyecciones'!$AJ$8)</f>
        <v/>
      </c>
      <c r="AF16" s="17">
        <f> 0.6 * AD16 + AE16</f>
        <v/>
      </c>
      <c r="AG16" s="9">
        <f>SUMIFS('Stock - ETA'!$J$3:J2202,'Stock - ETA'!$F$3:F2202,'Rango proyecciones'!C16,'Stock - ETA'!$Q$3:Q2202,'Rango proyecciones'!$AJ$5) + SUMIFS('Stock - ETA'!$I$3:I2202,'Stock - ETA'!$F$3:F2202,'Rango proyecciones'!C16,'Stock - ETA'!$Q$3:Q2202,'Rango proyecciones'!$AJ$8)</f>
        <v/>
      </c>
      <c r="AH16" s="17">
        <f> 0.6 * AD16 + AG16</f>
        <v/>
      </c>
      <c r="AI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163583.419</v>
      </c>
      <c r="I17" s="9" t="n">
        <v>159665</v>
      </c>
      <c r="J17" s="9" t="n">
        <v>91165</v>
      </c>
      <c r="K17" s="9" t="n">
        <v>73751.694</v>
      </c>
      <c r="L17" s="6">
        <f>MAX(J17 - K17, 0) * MAX((0 - 10)/(10), 0)</f>
        <v/>
      </c>
      <c r="M17" s="9">
        <f>SUMIFS('Stock - ETA'!$R$3:R2202,'Stock - ETA'!$F$3:F2202,'Rango proyecciones'!C17,'Stock - ETA'!$AA$3:AA2202,'Rango proyecciones'!$AJ$5)</f>
        <v/>
      </c>
      <c r="N17" s="9">
        <f>SUMIF('Stock - Puerto Chile'!$G$2:G649,'Rango proyecciones'!C17,'Stock - Puerto Chile'!$L$2:L649)</f>
        <v/>
      </c>
      <c r="O17" s="9">
        <f>0 * (0 / 24)</f>
        <v/>
      </c>
      <c r="P17" s="9">
        <f>42692.832 * (0 / 24)</f>
        <v/>
      </c>
      <c r="Q17" s="17">
        <f>H17 + P17 + M17</f>
        <v/>
      </c>
      <c r="R17" s="9">
        <f>MAX(J17 - K17, 0) * MAX((0 - 7)/(7), 0)</f>
        <v/>
      </c>
      <c r="S17" s="9">
        <f>SUMIFS('Stock - ETA'!$H$3:H2202,'Stock - ETA'!$F$3:F2202,'Rango proyecciones'!C17,'Stock - ETA'!$Q$3:Q2202,'Rango proyecciones'!$AJ$5)</f>
        <v/>
      </c>
      <c r="T17" s="9">
        <f>SUMIF('Stock - Puerto Chile'!$G$2:G649,'Rango proyecciones'!C17,'Stock - Puerto Chile'!$N$2:N649)</f>
        <v/>
      </c>
      <c r="U17" s="9">
        <f>0 * (0 / 24)</f>
        <v/>
      </c>
      <c r="V17" s="9">
        <f>42692.832 * (0 / 24)</f>
        <v/>
      </c>
      <c r="W17" s="17">
        <f>H17 + V17 + S17</f>
        <v/>
      </c>
      <c r="X17" s="6">
        <f>SUMIFS('Stock - ETA'!$S$3:S2202,'Stock - ETA'!$F$3:F2202,'Rango proyecciones'!C17,'Stock - ETA'!$AA$3:AA2202,'Rango proyecciones'!$AJ$5) + SUMIFS('Stock - ETA'!$R$3:R2202,'Stock - ETA'!$F$3:F2202,'Rango proyecciones'!C17,'Stock - ETA'!$AA$3:AA2202,'Rango proyecciones'!$AJ$7)</f>
        <v/>
      </c>
      <c r="Y17" s="9" t="n"/>
      <c r="Z17" s="17">
        <f>X17 + Y17</f>
        <v/>
      </c>
      <c r="AA17" s="9">
        <f>SUMIFS('Stock - ETA'!$I$3:I2202,'Stock - ETA'!$F$3:F2202,'Rango proyecciones'!C17,'Stock - ETA'!$Q$3:Q2202,'Rango proyecciones'!$AJ$5) + SUMIFS('Stock - ETA'!$H$3:H2202,'Stock - ETA'!$F$3:F2202,'Rango proyecciones'!C17,'Stock - ETA'!$Q$3:Q2202,'Rango proyecciones'!$AJ$7)</f>
        <v/>
      </c>
      <c r="AB17" s="9" t="n"/>
      <c r="AC17" s="17">
        <f>AA17 + AB17</f>
        <v/>
      </c>
      <c r="AD17" s="6" t="n"/>
      <c r="AE17" s="9">
        <f>SUMIFS('Stock - ETA'!$T$3:T2202,'Stock - ETA'!$F$3:F2202,'Rango proyecciones'!C17,'Stock - ETA'!$AA$3:AA2202,'Rango proyecciones'!$AJ$5) + SUMIFS('Stock - ETA'!$S$3:S2202,'Stock - ETA'!$F$3:F2202,'Rango proyecciones'!C17,'Stock - ETA'!$AA$3:AA2202,'Rango proyecciones'!$AJ$8)</f>
        <v/>
      </c>
      <c r="AF17" s="17">
        <f> 0.6 * AD17 + AE17</f>
        <v/>
      </c>
      <c r="AG17" s="9">
        <f>SUMIFS('Stock - ETA'!$J$3:J2202,'Stock - ETA'!$F$3:F2202,'Rango proyecciones'!C17,'Stock - ETA'!$Q$3:Q2202,'Rango proyecciones'!$AJ$5) + SUMIFS('Stock - ETA'!$I$3:I2202,'Stock - ETA'!$F$3:F2202,'Rango proyecciones'!C17,'Stock - ETA'!$Q$3:Q2202,'Rango proyecciones'!$AJ$8)</f>
        <v/>
      </c>
      <c r="AH17" s="17">
        <f> 0.6 * AD17 + AG17</f>
        <v/>
      </c>
      <c r="AI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83333.92200000001</v>
      </c>
      <c r="I18" s="9" t="n">
        <v>36121</v>
      </c>
      <c r="J18" s="9" t="n">
        <v>48560</v>
      </c>
      <c r="K18" s="9" t="n">
        <v>81894.16499999999</v>
      </c>
      <c r="L18" s="6">
        <f>MAX(J18 - K18, 0) * MAX((0 - 10)/(10), 0)</f>
        <v/>
      </c>
      <c r="M18" s="9">
        <f>SUMIFS('Stock - ETA'!$R$3:R2202,'Stock - ETA'!$F$3:F2202,'Rango proyecciones'!C18,'Stock - ETA'!$AA$3:AA2202,'Rango proyecciones'!$AJ$5)</f>
        <v/>
      </c>
      <c r="N18" s="9">
        <f>SUMIF('Stock - Puerto Chile'!$G$2:G649,'Rango proyecciones'!C18,'Stock - Puerto Chile'!$L$2:L649)</f>
        <v/>
      </c>
      <c r="O18" s="9">
        <f>0 * (0 / 24)</f>
        <v/>
      </c>
      <c r="P18" s="9">
        <f>93985.92 * (0 / 24)</f>
        <v/>
      </c>
      <c r="Q18" s="17">
        <f>H18 + P18 + M18</f>
        <v/>
      </c>
      <c r="R18" s="9">
        <f>MAX(J18 - K18, 0) * MAX((0 - 7)/(7), 0)</f>
        <v/>
      </c>
      <c r="S18" s="9">
        <f>SUMIFS('Stock - ETA'!$H$3:H2202,'Stock - ETA'!$F$3:F2202,'Rango proyecciones'!C18,'Stock - ETA'!$Q$3:Q2202,'Rango proyecciones'!$AJ$5)</f>
        <v/>
      </c>
      <c r="T18" s="9">
        <f>SUMIF('Stock - Puerto Chile'!$G$2:G649,'Rango proyecciones'!C18,'Stock - Puerto Chile'!$N$2:N649)</f>
        <v/>
      </c>
      <c r="U18" s="9">
        <f>0 * (0 / 24)</f>
        <v/>
      </c>
      <c r="V18" s="9">
        <f>93985.92 * (0 / 24)</f>
        <v/>
      </c>
      <c r="W18" s="17">
        <f>H18 + V18 + S18</f>
        <v/>
      </c>
      <c r="X18" s="6">
        <f>SUMIFS('Stock - ETA'!$S$3:S2202,'Stock - ETA'!$F$3:F2202,'Rango proyecciones'!C18,'Stock - ETA'!$AA$3:AA2202,'Rango proyecciones'!$AJ$5) + SUMIFS('Stock - ETA'!$R$3:R2202,'Stock - ETA'!$F$3:F2202,'Rango proyecciones'!C18,'Stock - ETA'!$AA$3:AA2202,'Rango proyecciones'!$AJ$7)</f>
        <v/>
      </c>
      <c r="Y18" s="9" t="n"/>
      <c r="Z18" s="17">
        <f>X18 + Y18</f>
        <v/>
      </c>
      <c r="AA18" s="9">
        <f>SUMIFS('Stock - ETA'!$I$3:I2202,'Stock - ETA'!$F$3:F2202,'Rango proyecciones'!C18,'Stock - ETA'!$Q$3:Q2202,'Rango proyecciones'!$AJ$5) + SUMIFS('Stock - ETA'!$H$3:H2202,'Stock - ETA'!$F$3:F2202,'Rango proyecciones'!C18,'Stock - ETA'!$Q$3:Q2202,'Rango proyecciones'!$AJ$7)</f>
        <v/>
      </c>
      <c r="AB18" s="9" t="n"/>
      <c r="AC18" s="17">
        <f>AA18 + AB18</f>
        <v/>
      </c>
      <c r="AD18" s="6" t="n">
        <v>36288</v>
      </c>
      <c r="AE18" s="9">
        <f>SUMIFS('Stock - ETA'!$T$3:T2202,'Stock - ETA'!$F$3:F2202,'Rango proyecciones'!C18,'Stock - ETA'!$AA$3:AA2202,'Rango proyecciones'!$AJ$5) + SUMIFS('Stock - ETA'!$S$3:S2202,'Stock - ETA'!$F$3:F2202,'Rango proyecciones'!C18,'Stock - ETA'!$AA$3:AA2202,'Rango proyecciones'!$AJ$8)</f>
        <v/>
      </c>
      <c r="AF18" s="17">
        <f> 0.6 * AD18 + AE18</f>
        <v/>
      </c>
      <c r="AG18" s="9">
        <f>SUMIFS('Stock - ETA'!$J$3:J2202,'Stock - ETA'!$F$3:F2202,'Rango proyecciones'!C18,'Stock - ETA'!$Q$3:Q2202,'Rango proyecciones'!$AJ$5) + SUMIFS('Stock - ETA'!$I$3:I2202,'Stock - ETA'!$F$3:F2202,'Rango proyecciones'!C18,'Stock - ETA'!$Q$3:Q2202,'Rango proyecciones'!$AJ$8)</f>
        <v/>
      </c>
      <c r="AH18" s="17">
        <f> 0.6 * AD18 + AG18</f>
        <v/>
      </c>
      <c r="AI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60291.449</v>
      </c>
      <c r="I19" s="9" t="n">
        <v>41299</v>
      </c>
      <c r="J19" s="9" t="n">
        <v>159578</v>
      </c>
      <c r="K19" s="9" t="n">
        <v>154217.062</v>
      </c>
      <c r="L19" s="6">
        <f>MAX(J19 - K19, 0) * MAX((0 - 10)/(10), 0)</f>
        <v/>
      </c>
      <c r="M19" s="9">
        <f>SUMIFS('Stock - ETA'!$R$3:R2202,'Stock - ETA'!$F$3:F2202,'Rango proyecciones'!C19,'Stock - ETA'!$AA$3:AA2202,'Rango proyecciones'!$AJ$5)</f>
        <v/>
      </c>
      <c r="N19" s="9">
        <f>SUMIF('Stock - Puerto Chile'!$G$2:G649,'Rango proyecciones'!C19,'Stock - Puerto Chile'!$L$2:L649)</f>
        <v/>
      </c>
      <c r="O19" s="9">
        <f>0 * (0 / 24)</f>
        <v/>
      </c>
      <c r="P19" s="9">
        <f>43073.774000000005 * (0 / 24)</f>
        <v/>
      </c>
      <c r="Q19" s="17">
        <f>H19 + P19 + M19</f>
        <v/>
      </c>
      <c r="R19" s="9">
        <f>MAX(J19 - K19, 0) * MAX((0 - 7)/(7), 0)</f>
        <v/>
      </c>
      <c r="S19" s="9">
        <f>SUMIFS('Stock - ETA'!$H$3:H2202,'Stock - ETA'!$F$3:F2202,'Rango proyecciones'!C19,'Stock - ETA'!$Q$3:Q2202,'Rango proyecciones'!$AJ$5)</f>
        <v/>
      </c>
      <c r="T19" s="9">
        <f>SUMIF('Stock - Puerto Chile'!$G$2:G649,'Rango proyecciones'!C19,'Stock - Puerto Chile'!$N$2:N649)</f>
        <v/>
      </c>
      <c r="U19" s="9">
        <f>0 * (0 / 24)</f>
        <v/>
      </c>
      <c r="V19" s="9">
        <f>43073.774000000005 * (0 / 24)</f>
        <v/>
      </c>
      <c r="W19" s="17">
        <f>H19 + V19 + S19</f>
        <v/>
      </c>
      <c r="X19" s="6">
        <f>SUMIFS('Stock - ETA'!$S$3:S2202,'Stock - ETA'!$F$3:F2202,'Rango proyecciones'!C19,'Stock - ETA'!$AA$3:AA2202,'Rango proyecciones'!$AJ$5) + SUMIFS('Stock - ETA'!$R$3:R2202,'Stock - ETA'!$F$3:F2202,'Rango proyecciones'!C19,'Stock - ETA'!$AA$3:AA2202,'Rango proyecciones'!$AJ$7)</f>
        <v/>
      </c>
      <c r="Y19" s="9" t="n"/>
      <c r="Z19" s="17">
        <f>X19 + Y19</f>
        <v/>
      </c>
      <c r="AA19" s="9">
        <f>SUMIFS('Stock - ETA'!$I$3:I2202,'Stock - ETA'!$F$3:F2202,'Rango proyecciones'!C19,'Stock - ETA'!$Q$3:Q2202,'Rango proyecciones'!$AJ$5) + SUMIFS('Stock - ETA'!$H$3:H2202,'Stock - ETA'!$F$3:F2202,'Rango proyecciones'!C19,'Stock - ETA'!$Q$3:Q2202,'Rango proyecciones'!$AJ$7)</f>
        <v/>
      </c>
      <c r="AB19" s="9" t="n"/>
      <c r="AC19" s="17">
        <f>AA19 + AB19</f>
        <v/>
      </c>
      <c r="AD19" s="6" t="n">
        <v>159666</v>
      </c>
      <c r="AE19" s="9">
        <f>SUMIFS('Stock - ETA'!$T$3:T2202,'Stock - ETA'!$F$3:F2202,'Rango proyecciones'!C19,'Stock - ETA'!$AA$3:AA2202,'Rango proyecciones'!$AJ$5) + SUMIFS('Stock - ETA'!$S$3:S2202,'Stock - ETA'!$F$3:F2202,'Rango proyecciones'!C19,'Stock - ETA'!$AA$3:AA2202,'Rango proyecciones'!$AJ$8)</f>
        <v/>
      </c>
      <c r="AF19" s="17">
        <f> 0.6 * AD19 + AE19</f>
        <v/>
      </c>
      <c r="AG19" s="9">
        <f>SUMIFS('Stock - ETA'!$J$3:J2202,'Stock - ETA'!$F$3:F2202,'Rango proyecciones'!C19,'Stock - ETA'!$Q$3:Q2202,'Rango proyecciones'!$AJ$5) + SUMIFS('Stock - ETA'!$I$3:I2202,'Stock - ETA'!$F$3:F2202,'Rango proyecciones'!C19,'Stock - ETA'!$Q$3:Q2202,'Rango proyecciones'!$AJ$8)</f>
        <v/>
      </c>
      <c r="AH19" s="17">
        <f> 0.6 * AD19 + AG19</f>
        <v/>
      </c>
      <c r="AI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106303.821</v>
      </c>
      <c r="I20" s="9" t="n">
        <v>193966</v>
      </c>
      <c r="J20" s="9" t="n">
        <v>170754</v>
      </c>
      <c r="K20" s="9" t="n">
        <v>184321.428</v>
      </c>
      <c r="L20" s="6">
        <f>MAX(J20 - K20, 0) * MAX((0 - 10)/(10), 0)</f>
        <v/>
      </c>
      <c r="M20" s="9">
        <f>SUMIFS('Stock - ETA'!$R$3:R2202,'Stock - ETA'!$F$3:F2202,'Rango proyecciones'!C20,'Stock - ETA'!$AA$3:AA2202,'Rango proyecciones'!$AJ$5)</f>
        <v/>
      </c>
      <c r="N20" s="9">
        <f>SUMIF('Stock - Puerto Chile'!$G$2:G649,'Rango proyecciones'!C20,'Stock - Puerto Chile'!$L$2:L649)</f>
        <v/>
      </c>
      <c r="O20" s="9">
        <f>0 * (0 / 24)</f>
        <v/>
      </c>
      <c r="P20" s="9">
        <f>116103.456 * (0 / 24)</f>
        <v/>
      </c>
      <c r="Q20" s="17">
        <f>H20 + P20 + M20</f>
        <v/>
      </c>
      <c r="R20" s="9">
        <f>MAX(J20 - K20, 0) * MAX((0 - 7)/(7), 0)</f>
        <v/>
      </c>
      <c r="S20" s="9">
        <f>SUMIFS('Stock - ETA'!$H$3:H2202,'Stock - ETA'!$F$3:F2202,'Rango proyecciones'!C20,'Stock - ETA'!$Q$3:Q2202,'Rango proyecciones'!$AJ$5)</f>
        <v/>
      </c>
      <c r="T20" s="9">
        <f>SUMIF('Stock - Puerto Chile'!$G$2:G649,'Rango proyecciones'!C20,'Stock - Puerto Chile'!$N$2:N649)</f>
        <v/>
      </c>
      <c r="U20" s="9">
        <f>0 * (0 / 24)</f>
        <v/>
      </c>
      <c r="V20" s="9">
        <f>116103.456 * (0 / 24)</f>
        <v/>
      </c>
      <c r="W20" s="17">
        <f>H20 + V20 + S20</f>
        <v/>
      </c>
      <c r="X20" s="6">
        <f>SUMIFS('Stock - ETA'!$S$3:S2202,'Stock - ETA'!$F$3:F2202,'Rango proyecciones'!C20,'Stock - ETA'!$AA$3:AA2202,'Rango proyecciones'!$AJ$5) + SUMIFS('Stock - ETA'!$R$3:R2202,'Stock - ETA'!$F$3:F2202,'Rango proyecciones'!C20,'Stock - ETA'!$AA$3:AA2202,'Rango proyecciones'!$AJ$7)</f>
        <v/>
      </c>
      <c r="Y20" s="9" t="n"/>
      <c r="Z20" s="17">
        <f>X20 + Y20</f>
        <v/>
      </c>
      <c r="AA20" s="9">
        <f>SUMIFS('Stock - ETA'!$I$3:I2202,'Stock - ETA'!$F$3:F2202,'Rango proyecciones'!C20,'Stock - ETA'!$Q$3:Q2202,'Rango proyecciones'!$AJ$5) + SUMIFS('Stock - ETA'!$H$3:H2202,'Stock - ETA'!$F$3:F2202,'Rango proyecciones'!C20,'Stock - ETA'!$Q$3:Q2202,'Rango proyecciones'!$AJ$7)</f>
        <v/>
      </c>
      <c r="AB20" s="9" t="n"/>
      <c r="AC20" s="17">
        <f>AA20 + AB20</f>
        <v/>
      </c>
      <c r="AD20" s="6" t="n">
        <v>168738</v>
      </c>
      <c r="AE20" s="9">
        <f>SUMIFS('Stock - ETA'!$T$3:T2202,'Stock - ETA'!$F$3:F2202,'Rango proyecciones'!C20,'Stock - ETA'!$AA$3:AA2202,'Rango proyecciones'!$AJ$5) + SUMIFS('Stock - ETA'!$S$3:S2202,'Stock - ETA'!$F$3:F2202,'Rango proyecciones'!C20,'Stock - ETA'!$AA$3:AA2202,'Rango proyecciones'!$AJ$8)</f>
        <v/>
      </c>
      <c r="AF20" s="17">
        <f> 0.6 * AD20 + AE20</f>
        <v/>
      </c>
      <c r="AG20" s="9">
        <f>SUMIFS('Stock - ETA'!$J$3:J2202,'Stock - ETA'!$F$3:F2202,'Rango proyecciones'!C20,'Stock - ETA'!$Q$3:Q2202,'Rango proyecciones'!$AJ$5) + SUMIFS('Stock - ETA'!$I$3:I2202,'Stock - ETA'!$F$3:F2202,'Rango proyecciones'!C20,'Stock - ETA'!$Q$3:Q2202,'Rango proyecciones'!$AJ$8)</f>
        <v/>
      </c>
      <c r="AH20" s="17">
        <f> 0.6 * AD20 + AG20</f>
        <v/>
      </c>
      <c r="AI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51364.758</v>
      </c>
      <c r="I21" s="9" t="n">
        <v>49537</v>
      </c>
      <c r="J21" s="9" t="n">
        <v>39959</v>
      </c>
      <c r="K21" s="9" t="n">
        <v>40094.98</v>
      </c>
      <c r="L21" s="6">
        <f>MAX(J21 - K21, 0) * MAX((0 - 10)/(10), 0)</f>
        <v/>
      </c>
      <c r="M21" s="9">
        <f>SUMIFS('Stock - ETA'!$R$3:R2202,'Stock - ETA'!$F$3:F2202,'Rango proyecciones'!C21,'Stock - ETA'!$AA$3:AA2202,'Rango proyecciones'!$AJ$5)</f>
        <v/>
      </c>
      <c r="N21" s="9">
        <f>SUMIF('Stock - Puerto Chile'!$G$2:G649,'Rango proyecciones'!C21,'Stock - Puerto Chile'!$L$2:L649)</f>
        <v/>
      </c>
      <c r="O21" s="9">
        <f>0 * (0 / 24)</f>
        <v/>
      </c>
      <c r="P21" s="9">
        <f>17708.544 * (0 / 24)</f>
        <v/>
      </c>
      <c r="Q21" s="17">
        <f>H21 + P21 + M21</f>
        <v/>
      </c>
      <c r="R21" s="9">
        <f>MAX(J21 - K21, 0) * MAX((0 - 7)/(7), 0)</f>
        <v/>
      </c>
      <c r="S21" s="9">
        <f>SUMIFS('Stock - ETA'!$H$3:H2202,'Stock - ETA'!$F$3:F2202,'Rango proyecciones'!C21,'Stock - ETA'!$Q$3:Q2202,'Rango proyecciones'!$AJ$5)</f>
        <v/>
      </c>
      <c r="T21" s="9">
        <f>SUMIF('Stock - Puerto Chile'!$G$2:G649,'Rango proyecciones'!C21,'Stock - Puerto Chile'!$N$2:N649)</f>
        <v/>
      </c>
      <c r="U21" s="9">
        <f>0 * (0 / 24)</f>
        <v/>
      </c>
      <c r="V21" s="9">
        <f>17708.544 * (0 / 24)</f>
        <v/>
      </c>
      <c r="W21" s="17">
        <f>H21 + V21 + S21</f>
        <v/>
      </c>
      <c r="X21" s="6">
        <f>SUMIFS('Stock - ETA'!$S$3:S2202,'Stock - ETA'!$F$3:F2202,'Rango proyecciones'!C21,'Stock - ETA'!$AA$3:AA2202,'Rango proyecciones'!$AJ$5) + SUMIFS('Stock - ETA'!$R$3:R2202,'Stock - ETA'!$F$3:F2202,'Rango proyecciones'!C21,'Stock - ETA'!$AA$3:AA2202,'Rango proyecciones'!$AJ$7)</f>
        <v/>
      </c>
      <c r="Y21" s="9" t="n"/>
      <c r="Z21" s="17">
        <f>X21 + Y21</f>
        <v/>
      </c>
      <c r="AA21" s="9">
        <f>SUMIFS('Stock - ETA'!$I$3:I2202,'Stock - ETA'!$F$3:F2202,'Rango proyecciones'!C21,'Stock - ETA'!$Q$3:Q2202,'Rango proyecciones'!$AJ$5) + SUMIFS('Stock - ETA'!$H$3:H2202,'Stock - ETA'!$F$3:F2202,'Rango proyecciones'!C21,'Stock - ETA'!$Q$3:Q2202,'Rango proyecciones'!$AJ$7)</f>
        <v/>
      </c>
      <c r="AB21" s="9" t="n"/>
      <c r="AC21" s="17">
        <f>AA21 + AB21</f>
        <v/>
      </c>
      <c r="AD21" s="6" t="n">
        <v>59875</v>
      </c>
      <c r="AE21" s="9">
        <f>SUMIFS('Stock - ETA'!$T$3:T2202,'Stock - ETA'!$F$3:F2202,'Rango proyecciones'!C21,'Stock - ETA'!$AA$3:AA2202,'Rango proyecciones'!$AJ$5) + SUMIFS('Stock - ETA'!$S$3:S2202,'Stock - ETA'!$F$3:F2202,'Rango proyecciones'!C21,'Stock - ETA'!$AA$3:AA2202,'Rango proyecciones'!$AJ$8)</f>
        <v/>
      </c>
      <c r="AF21" s="17">
        <f> 0.6 * AD21 + AE21</f>
        <v/>
      </c>
      <c r="AG21" s="9">
        <f>SUMIFS('Stock - ETA'!$J$3:J2202,'Stock - ETA'!$F$3:F2202,'Rango proyecciones'!C21,'Stock - ETA'!$Q$3:Q2202,'Rango proyecciones'!$AJ$5) + SUMIFS('Stock - ETA'!$I$3:I2202,'Stock - ETA'!$F$3:F2202,'Rango proyecciones'!C21,'Stock - ETA'!$Q$3:Q2202,'Rango proyecciones'!$AJ$8)</f>
        <v/>
      </c>
      <c r="AH21" s="17">
        <f> 0.6 * AD21 + AG21</f>
        <v/>
      </c>
      <c r="AI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439748.39</v>
      </c>
      <c r="I22" s="9" t="n">
        <v>333890</v>
      </c>
      <c r="J22" s="9" t="n">
        <v>437829</v>
      </c>
      <c r="K22" s="9" t="n">
        <v>410333.981</v>
      </c>
      <c r="L22" s="6">
        <f>MAX(J22 - K22, 0) * MAX((0 - 10)/(10), 0)</f>
        <v/>
      </c>
      <c r="M22" s="9">
        <f>SUMIFS('Stock - ETA'!$R$3:R2202,'Stock - ETA'!$F$3:F2202,'Rango proyecciones'!C22,'Stock - ETA'!$AA$3:AA2202,'Rango proyecciones'!$AJ$5)</f>
        <v/>
      </c>
      <c r="N22" s="9">
        <f>SUMIF('Stock - Puerto Chile'!$G$2:G649,'Rango proyecciones'!C22,'Stock - Puerto Chile'!$L$2:L649)</f>
        <v/>
      </c>
      <c r="O22" s="9">
        <f>72.576 * (0 / 24)</f>
        <v/>
      </c>
      <c r="P22" s="9">
        <f>222173.127 * (0 / 24)</f>
        <v/>
      </c>
      <c r="Q22" s="17">
        <f>H22 + P22 + M22</f>
        <v/>
      </c>
      <c r="R22" s="9">
        <f>MAX(J22 - K22, 0) * MAX((0 - 7)/(7), 0)</f>
        <v/>
      </c>
      <c r="S22" s="9">
        <f>SUMIFS('Stock - ETA'!$H$3:H2202,'Stock - ETA'!$F$3:F2202,'Rango proyecciones'!C22,'Stock - ETA'!$Q$3:Q2202,'Rango proyecciones'!$AJ$5)</f>
        <v/>
      </c>
      <c r="T22" s="9">
        <f>SUMIF('Stock - Puerto Chile'!$G$2:G649,'Rango proyecciones'!C22,'Stock - Puerto Chile'!$N$2:N649)</f>
        <v/>
      </c>
      <c r="U22" s="9">
        <f>72.576 * (0 / 24)</f>
        <v/>
      </c>
      <c r="V22" s="9">
        <f>222173.127 * (0 / 24)</f>
        <v/>
      </c>
      <c r="W22" s="17">
        <f>H22 + V22 + S22</f>
        <v/>
      </c>
      <c r="X22" s="6">
        <f>SUMIFS('Stock - ETA'!$S$3:S2202,'Stock - ETA'!$F$3:F2202,'Rango proyecciones'!C22,'Stock - ETA'!$AA$3:AA2202,'Rango proyecciones'!$AJ$5) + SUMIFS('Stock - ETA'!$R$3:R2202,'Stock - ETA'!$F$3:F2202,'Rango proyecciones'!C22,'Stock - ETA'!$AA$3:AA2202,'Rango proyecciones'!$AJ$7)</f>
        <v/>
      </c>
      <c r="Y22" s="9" t="n"/>
      <c r="Z22" s="17">
        <f>X22 + Y22</f>
        <v/>
      </c>
      <c r="AA22" s="9">
        <f>SUMIFS('Stock - ETA'!$I$3:I2202,'Stock - ETA'!$F$3:F2202,'Rango proyecciones'!C22,'Stock - ETA'!$Q$3:Q2202,'Rango proyecciones'!$AJ$5) + SUMIFS('Stock - ETA'!$H$3:H2202,'Stock - ETA'!$F$3:F2202,'Rango proyecciones'!C22,'Stock - ETA'!$Q$3:Q2202,'Rango proyecciones'!$AJ$7)</f>
        <v/>
      </c>
      <c r="AB22" s="9" t="n"/>
      <c r="AC22" s="17">
        <f>AA22 + AB22</f>
        <v/>
      </c>
      <c r="AD22" s="6" t="n">
        <v>334736</v>
      </c>
      <c r="AE22" s="9">
        <f>SUMIFS('Stock - ETA'!$T$3:T2202,'Stock - ETA'!$F$3:F2202,'Rango proyecciones'!C22,'Stock - ETA'!$AA$3:AA2202,'Rango proyecciones'!$AJ$5) + SUMIFS('Stock - ETA'!$S$3:S2202,'Stock - ETA'!$F$3:F2202,'Rango proyecciones'!C22,'Stock - ETA'!$AA$3:AA2202,'Rango proyecciones'!$AJ$8)</f>
        <v/>
      </c>
      <c r="AF22" s="17">
        <f> 0.6 * AD22 + AE22</f>
        <v/>
      </c>
      <c r="AG22" s="9">
        <f>SUMIFS('Stock - ETA'!$J$3:J2202,'Stock - ETA'!$F$3:F2202,'Rango proyecciones'!C22,'Stock - ETA'!$Q$3:Q2202,'Rango proyecciones'!$AJ$5) + SUMIFS('Stock - ETA'!$I$3:I2202,'Stock - ETA'!$F$3:F2202,'Rango proyecciones'!C22,'Stock - ETA'!$Q$3:Q2202,'Rango proyecciones'!$AJ$8)</f>
        <v/>
      </c>
      <c r="AH22" s="17">
        <f> 0.6 * AD22 + AG22</f>
        <v/>
      </c>
      <c r="AI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254664.692</v>
      </c>
      <c r="I23" s="9" t="n">
        <v>306088</v>
      </c>
      <c r="J23" s="9" t="n">
        <v>291951</v>
      </c>
      <c r="K23" s="9" t="n">
        <v>255577.471</v>
      </c>
      <c r="L23" s="6">
        <f>MAX(J23 - K23, 0) * MAX((0 - 10)/(10), 0)</f>
        <v/>
      </c>
      <c r="M23" s="9">
        <f>SUMIFS('Stock - ETA'!$R$3:R2202,'Stock - ETA'!$F$3:F2202,'Rango proyecciones'!C23,'Stock - ETA'!$AA$3:AA2202,'Rango proyecciones'!$AJ$5)</f>
        <v/>
      </c>
      <c r="N23" s="9">
        <f>SUMIF('Stock - Puerto Chile'!$G$2:G649,'Rango proyecciones'!C23,'Stock - Puerto Chile'!$L$2:L649)</f>
        <v/>
      </c>
      <c r="O23" s="9">
        <f>0 * (0 / 24)</f>
        <v/>
      </c>
      <c r="P23" s="9">
        <f>84355.676 * (0 / 24)</f>
        <v/>
      </c>
      <c r="Q23" s="17">
        <f>H23 + P23 + M23</f>
        <v/>
      </c>
      <c r="R23" s="9">
        <f>MAX(J23 - K23, 0) * MAX((0 - 7)/(7), 0)</f>
        <v/>
      </c>
      <c r="S23" s="9">
        <f>SUMIFS('Stock - ETA'!$H$3:H2202,'Stock - ETA'!$F$3:F2202,'Rango proyecciones'!C23,'Stock - ETA'!$Q$3:Q2202,'Rango proyecciones'!$AJ$5)</f>
        <v/>
      </c>
      <c r="T23" s="9">
        <f>SUMIF('Stock - Puerto Chile'!$G$2:G649,'Rango proyecciones'!C23,'Stock - Puerto Chile'!$N$2:N649)</f>
        <v/>
      </c>
      <c r="U23" s="9">
        <f>0 * (0 / 24)</f>
        <v/>
      </c>
      <c r="V23" s="9">
        <f>84355.676 * (0 / 24)</f>
        <v/>
      </c>
      <c r="W23" s="17">
        <f>H23 + V23 + S23</f>
        <v/>
      </c>
      <c r="X23" s="6">
        <f>SUMIFS('Stock - ETA'!$S$3:S2202,'Stock - ETA'!$F$3:F2202,'Rango proyecciones'!C23,'Stock - ETA'!$AA$3:AA2202,'Rango proyecciones'!$AJ$5) + SUMIFS('Stock - ETA'!$R$3:R2202,'Stock - ETA'!$F$3:F2202,'Rango proyecciones'!C23,'Stock - ETA'!$AA$3:AA2202,'Rango proyecciones'!$AJ$7)</f>
        <v/>
      </c>
      <c r="Y23" s="9" t="n"/>
      <c r="Z23" s="17">
        <f>X23 + Y23</f>
        <v/>
      </c>
      <c r="AA23" s="9">
        <f>SUMIFS('Stock - ETA'!$I$3:I2202,'Stock - ETA'!$F$3:F2202,'Rango proyecciones'!C23,'Stock - ETA'!$Q$3:Q2202,'Rango proyecciones'!$AJ$5) + SUMIFS('Stock - ETA'!$H$3:H2202,'Stock - ETA'!$F$3:F2202,'Rango proyecciones'!C23,'Stock - ETA'!$Q$3:Q2202,'Rango proyecciones'!$AJ$7)</f>
        <v/>
      </c>
      <c r="AB23" s="9" t="n"/>
      <c r="AC23" s="17">
        <f>AA23 + AB23</f>
        <v/>
      </c>
      <c r="AD23" s="6" t="n">
        <v>399165</v>
      </c>
      <c r="AE23" s="9">
        <f>SUMIFS('Stock - ETA'!$T$3:T2202,'Stock - ETA'!$F$3:F2202,'Rango proyecciones'!C23,'Stock - ETA'!$AA$3:AA2202,'Rango proyecciones'!$AJ$5) + SUMIFS('Stock - ETA'!$S$3:S2202,'Stock - ETA'!$F$3:F2202,'Rango proyecciones'!C23,'Stock - ETA'!$AA$3:AA2202,'Rango proyecciones'!$AJ$8)</f>
        <v/>
      </c>
      <c r="AF23" s="17">
        <f> 0.6 * AD23 + AE23</f>
        <v/>
      </c>
      <c r="AG23" s="9">
        <f>SUMIFS('Stock - ETA'!$J$3:J2202,'Stock - ETA'!$F$3:F2202,'Rango proyecciones'!C23,'Stock - ETA'!$Q$3:Q2202,'Rango proyecciones'!$AJ$5) + SUMIFS('Stock - ETA'!$I$3:I2202,'Stock - ETA'!$F$3:F2202,'Rango proyecciones'!C23,'Stock - ETA'!$Q$3:Q2202,'Rango proyecciones'!$AJ$8)</f>
        <v/>
      </c>
      <c r="AH23" s="17">
        <f> 0.6 * AD23 + AG23</f>
        <v/>
      </c>
      <c r="AI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9" t="n">
        <v>0</v>
      </c>
      <c r="K24" s="9" t="n">
        <v>0</v>
      </c>
      <c r="L24" s="6">
        <f>MAX(J24 - K24, 0) * MAX((0 - 10)/(10), 0)</f>
        <v/>
      </c>
      <c r="M24" s="9">
        <f>SUMIFS('Stock - ETA'!$R$3:R2202,'Stock - ETA'!$F$3:F2202,'Rango proyecciones'!C24,'Stock - ETA'!$AA$3:AA2202,'Rango proyecciones'!$AJ$5)</f>
        <v/>
      </c>
      <c r="N24" s="9">
        <f>SUMIF('Stock - Puerto Chile'!$G$2:G649,'Rango proyecciones'!C24,'Stock - Puerto Chile'!$L$2:L649)</f>
        <v/>
      </c>
      <c r="O24" s="9" t="n"/>
      <c r="P24" s="9" t="n"/>
      <c r="Q24" s="17">
        <f>H24 + P24 + M24</f>
        <v/>
      </c>
      <c r="R24" s="9">
        <f>MAX(J24 - K24, 0) * MAX((0 - 7)/(7), 0)</f>
        <v/>
      </c>
      <c r="S24" s="9">
        <f>SUMIFS('Stock - ETA'!$H$3:H2202,'Stock - ETA'!$F$3:F2202,'Rango proyecciones'!C24,'Stock - ETA'!$Q$3:Q2202,'Rango proyecciones'!$AJ$5)</f>
        <v/>
      </c>
      <c r="T24" s="9">
        <f>SUMIF('Stock - Puerto Chile'!$G$2:G649,'Rango proyecciones'!C24,'Stock - Puerto Chile'!$N$2:N649)</f>
        <v/>
      </c>
      <c r="U24" s="9" t="n"/>
      <c r="V24" s="9" t="n"/>
      <c r="W24" s="17">
        <f>H24 + V24 + S24</f>
        <v/>
      </c>
      <c r="X24" s="6">
        <f>SUMIFS('Stock - ETA'!$S$3:S2202,'Stock - ETA'!$F$3:F2202,'Rango proyecciones'!C24,'Stock - ETA'!$AA$3:AA2202,'Rango proyecciones'!$AJ$5) + SUMIFS('Stock - ETA'!$R$3:R2202,'Stock - ETA'!$F$3:F2202,'Rango proyecciones'!C24,'Stock - ETA'!$AA$3:AA2202,'Rango proyecciones'!$AJ$7)</f>
        <v/>
      </c>
      <c r="Y24" s="9" t="n"/>
      <c r="Z24" s="17">
        <f>X24 + Y24</f>
        <v/>
      </c>
      <c r="AA24" s="9">
        <f>SUMIFS('Stock - ETA'!$I$3:I2202,'Stock - ETA'!$F$3:F2202,'Rango proyecciones'!C24,'Stock - ETA'!$Q$3:Q2202,'Rango proyecciones'!$AJ$5) + SUMIFS('Stock - ETA'!$H$3:H2202,'Stock - ETA'!$F$3:F2202,'Rango proyecciones'!C24,'Stock - ETA'!$Q$3:Q2202,'Rango proyecciones'!$AJ$7)</f>
        <v/>
      </c>
      <c r="AB24" s="9" t="n"/>
      <c r="AC24" s="17">
        <f>AA24 + AB24</f>
        <v/>
      </c>
      <c r="AD24" s="6" t="n"/>
      <c r="AE24" s="9">
        <f>SUMIFS('Stock - ETA'!$T$3:T2202,'Stock - ETA'!$F$3:F2202,'Rango proyecciones'!C24,'Stock - ETA'!$AA$3:AA2202,'Rango proyecciones'!$AJ$5) + SUMIFS('Stock - ETA'!$S$3:S2202,'Stock - ETA'!$F$3:F2202,'Rango proyecciones'!C24,'Stock - ETA'!$AA$3:AA2202,'Rango proyecciones'!$AJ$8)</f>
        <v/>
      </c>
      <c r="AF24" s="17">
        <f> 0.6 * AD24 + AE24</f>
        <v/>
      </c>
      <c r="AG24" s="9">
        <f>SUMIFS('Stock - ETA'!$J$3:J2202,'Stock - ETA'!$F$3:F2202,'Rango proyecciones'!C24,'Stock - ETA'!$Q$3:Q2202,'Rango proyecciones'!$AJ$5) + SUMIFS('Stock - ETA'!$I$3:I2202,'Stock - ETA'!$F$3:F2202,'Rango proyecciones'!C24,'Stock - ETA'!$Q$3:Q2202,'Rango proyecciones'!$AJ$8)</f>
        <v/>
      </c>
      <c r="AH24" s="17">
        <f> 0.6 * AD24 + AG24</f>
        <v/>
      </c>
      <c r="AI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151536.015</v>
      </c>
      <c r="I25" s="9" t="n">
        <v>226589</v>
      </c>
      <c r="J25" s="9" t="n">
        <v>316836</v>
      </c>
      <c r="K25" s="9" t="n">
        <v>273096.44</v>
      </c>
      <c r="L25" s="6">
        <f>MAX(J25 - K25, 0) * MAX((0 - 10)/(10), 0)</f>
        <v/>
      </c>
      <c r="M25" s="9">
        <f>SUMIFS('Stock - ETA'!$R$3:R2202,'Stock - ETA'!$F$3:F2202,'Rango proyecciones'!C25,'Stock - ETA'!$AA$3:AA2202,'Rango proyecciones'!$AJ$5)</f>
        <v/>
      </c>
      <c r="N25" s="9">
        <f>SUMIF('Stock - Puerto Chile'!$G$2:G649,'Rango proyecciones'!C25,'Stock - Puerto Chile'!$L$2:L649)</f>
        <v/>
      </c>
      <c r="O25" s="9">
        <f>0 * (0 / 24)</f>
        <v/>
      </c>
      <c r="P25" s="9">
        <f>138076.13199999998 * (0 / 24)</f>
        <v/>
      </c>
      <c r="Q25" s="17">
        <f>H25 + P25 + M25</f>
        <v/>
      </c>
      <c r="R25" s="9">
        <f>MAX(J25 - K25, 0) * MAX((0 - 7)/(7), 0)</f>
        <v/>
      </c>
      <c r="S25" s="9">
        <f>SUMIFS('Stock - ETA'!$H$3:H2202,'Stock - ETA'!$F$3:F2202,'Rango proyecciones'!C25,'Stock - ETA'!$Q$3:Q2202,'Rango proyecciones'!$AJ$5)</f>
        <v/>
      </c>
      <c r="T25" s="9">
        <f>SUMIF('Stock - Puerto Chile'!$G$2:G649,'Rango proyecciones'!C25,'Stock - Puerto Chile'!$N$2:N649)</f>
        <v/>
      </c>
      <c r="U25" s="9">
        <f>0 * (0 / 24)</f>
        <v/>
      </c>
      <c r="V25" s="9">
        <f>138076.13199999998 * (0 / 24)</f>
        <v/>
      </c>
      <c r="W25" s="17">
        <f>H25 + V25 + S25</f>
        <v/>
      </c>
      <c r="X25" s="6">
        <f>SUMIFS('Stock - ETA'!$S$3:S2202,'Stock - ETA'!$F$3:F2202,'Rango proyecciones'!C25,'Stock - ETA'!$AA$3:AA2202,'Rango proyecciones'!$AJ$5) + SUMIFS('Stock - ETA'!$R$3:R2202,'Stock - ETA'!$F$3:F2202,'Rango proyecciones'!C25,'Stock - ETA'!$AA$3:AA2202,'Rango proyecciones'!$AJ$7)</f>
        <v/>
      </c>
      <c r="Y25" s="9" t="n"/>
      <c r="Z25" s="17">
        <f>X25 + Y25</f>
        <v/>
      </c>
      <c r="AA25" s="9">
        <f>SUMIFS('Stock - ETA'!$I$3:I2202,'Stock - ETA'!$F$3:F2202,'Rango proyecciones'!C25,'Stock - ETA'!$Q$3:Q2202,'Rango proyecciones'!$AJ$5) + SUMIFS('Stock - ETA'!$H$3:H2202,'Stock - ETA'!$F$3:F2202,'Rango proyecciones'!C25,'Stock - ETA'!$Q$3:Q2202,'Rango proyecciones'!$AJ$7)</f>
        <v/>
      </c>
      <c r="AB25" s="9" t="n"/>
      <c r="AC25" s="17">
        <f>AA25 + AB25</f>
        <v/>
      </c>
      <c r="AD25" s="6" t="n">
        <v>299374</v>
      </c>
      <c r="AE25" s="9">
        <f>SUMIFS('Stock - ETA'!$T$3:T2202,'Stock - ETA'!$F$3:F2202,'Rango proyecciones'!C25,'Stock - ETA'!$AA$3:AA2202,'Rango proyecciones'!$AJ$5) + SUMIFS('Stock - ETA'!$S$3:S2202,'Stock - ETA'!$F$3:F2202,'Rango proyecciones'!C25,'Stock - ETA'!$AA$3:AA2202,'Rango proyecciones'!$AJ$8)</f>
        <v/>
      </c>
      <c r="AF25" s="17">
        <f> 0.6 * AD25 + AE25</f>
        <v/>
      </c>
      <c r="AG25" s="9">
        <f>SUMIFS('Stock - ETA'!$J$3:J2202,'Stock - ETA'!$F$3:F2202,'Rango proyecciones'!C25,'Stock - ETA'!$Q$3:Q2202,'Rango proyecciones'!$AJ$5) + SUMIFS('Stock - ETA'!$I$3:I2202,'Stock - ETA'!$F$3:F2202,'Rango proyecciones'!C25,'Stock - ETA'!$Q$3:Q2202,'Rango proyecciones'!$AJ$8)</f>
        <v/>
      </c>
      <c r="AH25" s="17">
        <f> 0.6 * AD25 + AG25</f>
        <v/>
      </c>
      <c r="AI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9" t="n">
        <v>0</v>
      </c>
      <c r="K26" s="9" t="n">
        <v>0</v>
      </c>
      <c r="L26" s="6">
        <f>MAX(J26 - K26, 0) * MAX((0 - 10)/(10), 0)</f>
        <v/>
      </c>
      <c r="M26" s="9">
        <f>SUMIFS('Stock - ETA'!$R$3:R2202,'Stock - ETA'!$F$3:F2202,'Rango proyecciones'!C26,'Stock - ETA'!$AA$3:AA2202,'Rango proyecciones'!$AJ$5)</f>
        <v/>
      </c>
      <c r="N26" s="9">
        <f>SUMIF('Stock - Puerto Chile'!$G$2:G649,'Rango proyecciones'!C26,'Stock - Puerto Chile'!$L$2:L649)</f>
        <v/>
      </c>
      <c r="O26" s="9" t="n"/>
      <c r="P26" s="9" t="n"/>
      <c r="Q26" s="17">
        <f>H26 + P26 + M26</f>
        <v/>
      </c>
      <c r="R26" s="9">
        <f>MAX(J26 - K26, 0) * MAX((0 - 7)/(7), 0)</f>
        <v/>
      </c>
      <c r="S26" s="9">
        <f>SUMIFS('Stock - ETA'!$H$3:H2202,'Stock - ETA'!$F$3:F2202,'Rango proyecciones'!C26,'Stock - ETA'!$Q$3:Q2202,'Rango proyecciones'!$AJ$5)</f>
        <v/>
      </c>
      <c r="T26" s="9">
        <f>SUMIF('Stock - Puerto Chile'!$G$2:G649,'Rango proyecciones'!C26,'Stock - Puerto Chile'!$N$2:N649)</f>
        <v/>
      </c>
      <c r="U26" s="9" t="n"/>
      <c r="V26" s="9" t="n"/>
      <c r="W26" s="17">
        <f>H26 + V26 + S26</f>
        <v/>
      </c>
      <c r="X26" s="6">
        <f>SUMIFS('Stock - ETA'!$S$3:S2202,'Stock - ETA'!$F$3:F2202,'Rango proyecciones'!C26,'Stock - ETA'!$AA$3:AA2202,'Rango proyecciones'!$AJ$5) + SUMIFS('Stock - ETA'!$R$3:R2202,'Stock - ETA'!$F$3:F2202,'Rango proyecciones'!C26,'Stock - ETA'!$AA$3:AA2202,'Rango proyecciones'!$AJ$7)</f>
        <v/>
      </c>
      <c r="Y26" s="9" t="n"/>
      <c r="Z26" s="17">
        <f>X26 + Y26</f>
        <v/>
      </c>
      <c r="AA26" s="9">
        <f>SUMIFS('Stock - ETA'!$I$3:I2202,'Stock - ETA'!$F$3:F2202,'Rango proyecciones'!C26,'Stock - ETA'!$Q$3:Q2202,'Rango proyecciones'!$AJ$5) + SUMIFS('Stock - ETA'!$H$3:H2202,'Stock - ETA'!$F$3:F2202,'Rango proyecciones'!C26,'Stock - ETA'!$Q$3:Q2202,'Rango proyecciones'!$AJ$7)</f>
        <v/>
      </c>
      <c r="AB26" s="9" t="n"/>
      <c r="AC26" s="17">
        <f>AA26 + AB26</f>
        <v/>
      </c>
      <c r="AD26" s="6" t="n"/>
      <c r="AE26" s="9">
        <f>SUMIFS('Stock - ETA'!$T$3:T2202,'Stock - ETA'!$F$3:F2202,'Rango proyecciones'!C26,'Stock - ETA'!$AA$3:AA2202,'Rango proyecciones'!$AJ$5) + SUMIFS('Stock - ETA'!$S$3:S2202,'Stock - ETA'!$F$3:F2202,'Rango proyecciones'!C26,'Stock - ETA'!$AA$3:AA2202,'Rango proyecciones'!$AJ$8)</f>
        <v/>
      </c>
      <c r="AF26" s="17">
        <f> 0.6 * AD26 + AE26</f>
        <v/>
      </c>
      <c r="AG26" s="9">
        <f>SUMIFS('Stock - ETA'!$J$3:J2202,'Stock - ETA'!$F$3:F2202,'Rango proyecciones'!C26,'Stock - ETA'!$Q$3:Q2202,'Rango proyecciones'!$AJ$5) + SUMIFS('Stock - ETA'!$I$3:I2202,'Stock - ETA'!$F$3:F2202,'Rango proyecciones'!C26,'Stock - ETA'!$Q$3:Q2202,'Rango proyecciones'!$AJ$8)</f>
        <v/>
      </c>
      <c r="AH26" s="17">
        <f> 0.6 * AD26 + AG26</f>
        <v/>
      </c>
      <c r="AI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90718.39999999999</v>
      </c>
      <c r="I27" s="9" t="n">
        <v>170500</v>
      </c>
      <c r="J27" s="9" t="n">
        <v>175000</v>
      </c>
      <c r="K27" s="9" t="n">
        <v>134009.596</v>
      </c>
      <c r="L27" s="6">
        <f>MAX(J27 - K27, 0) * MAX((0 - 10)/(10), 0)</f>
        <v/>
      </c>
      <c r="M27" s="9">
        <f>SUMIFS('Stock - ETA'!$R$3:R2202,'Stock - ETA'!$F$3:F2202,'Rango proyecciones'!C27,'Stock - ETA'!$AA$3:AA2202,'Rango proyecciones'!$AJ$5)</f>
        <v/>
      </c>
      <c r="N27" s="9">
        <f>SUMIF('Stock - Puerto Chile'!$G$2:G649,'Rango proyecciones'!C27,'Stock - Puerto Chile'!$L$2:L649)</f>
        <v/>
      </c>
      <c r="O27" s="9">
        <f>0 * (0 / 24)</f>
        <v/>
      </c>
      <c r="P27" s="9">
        <f>193451.328 * (0 / 24)</f>
        <v/>
      </c>
      <c r="Q27" s="17">
        <f>H27 + P27 + M27</f>
        <v/>
      </c>
      <c r="R27" s="9">
        <f>MAX(J27 - K27, 0) * MAX((0 - 7)/(7), 0)</f>
        <v/>
      </c>
      <c r="S27" s="9">
        <f>SUMIFS('Stock - ETA'!$H$3:H2202,'Stock - ETA'!$F$3:F2202,'Rango proyecciones'!C27,'Stock - ETA'!$Q$3:Q2202,'Rango proyecciones'!$AJ$5)</f>
        <v/>
      </c>
      <c r="T27" s="9">
        <f>SUMIF('Stock - Puerto Chile'!$G$2:G649,'Rango proyecciones'!C27,'Stock - Puerto Chile'!$N$2:N649)</f>
        <v/>
      </c>
      <c r="U27" s="9">
        <f>0 * (0 / 24)</f>
        <v/>
      </c>
      <c r="V27" s="9">
        <f>193451.328 * (0 / 24)</f>
        <v/>
      </c>
      <c r="W27" s="17">
        <f>H27 + V27 + S27</f>
        <v/>
      </c>
      <c r="X27" s="6">
        <f>SUMIFS('Stock - ETA'!$S$3:S2202,'Stock - ETA'!$F$3:F2202,'Rango proyecciones'!C27,'Stock - ETA'!$AA$3:AA2202,'Rango proyecciones'!$AJ$5) + SUMIFS('Stock - ETA'!$R$3:R2202,'Stock - ETA'!$F$3:F2202,'Rango proyecciones'!C27,'Stock - ETA'!$AA$3:AA2202,'Rango proyecciones'!$AJ$7)</f>
        <v/>
      </c>
      <c r="Y27" s="9" t="n"/>
      <c r="Z27" s="17">
        <f>X27 + Y27</f>
        <v/>
      </c>
      <c r="AA27" s="9">
        <f>SUMIFS('Stock - ETA'!$I$3:I2202,'Stock - ETA'!$F$3:F2202,'Rango proyecciones'!C27,'Stock - ETA'!$Q$3:Q2202,'Rango proyecciones'!$AJ$5) + SUMIFS('Stock - ETA'!$H$3:H2202,'Stock - ETA'!$F$3:F2202,'Rango proyecciones'!C27,'Stock - ETA'!$Q$3:Q2202,'Rango proyecciones'!$AJ$7)</f>
        <v/>
      </c>
      <c r="AB27" s="9" t="n"/>
      <c r="AC27" s="17">
        <f>AA27 + AB27</f>
        <v/>
      </c>
      <c r="AD27" s="6" t="n">
        <v>99791</v>
      </c>
      <c r="AE27" s="9">
        <f>SUMIFS('Stock - ETA'!$T$3:T2202,'Stock - ETA'!$F$3:F2202,'Rango proyecciones'!C27,'Stock - ETA'!$AA$3:AA2202,'Rango proyecciones'!$AJ$5) + SUMIFS('Stock - ETA'!$S$3:S2202,'Stock - ETA'!$F$3:F2202,'Rango proyecciones'!C27,'Stock - ETA'!$AA$3:AA2202,'Rango proyecciones'!$AJ$8)</f>
        <v/>
      </c>
      <c r="AF27" s="17">
        <f> 0.6 * AD27 + AE27</f>
        <v/>
      </c>
      <c r="AG27" s="9">
        <f>SUMIFS('Stock - ETA'!$J$3:J2202,'Stock - ETA'!$F$3:F2202,'Rango proyecciones'!C27,'Stock - ETA'!$Q$3:Q2202,'Rango proyecciones'!$AJ$5) + SUMIFS('Stock - ETA'!$I$3:I2202,'Stock - ETA'!$F$3:F2202,'Rango proyecciones'!C27,'Stock - ETA'!$Q$3:Q2202,'Rango proyecciones'!$AJ$8)</f>
        <v/>
      </c>
      <c r="AH27" s="17">
        <f> 0.6 * AD27 + AG27</f>
        <v/>
      </c>
      <c r="AI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-1814.368</v>
      </c>
      <c r="I28" s="9" t="n">
        <v>9778</v>
      </c>
      <c r="J28" s="9" t="n">
        <v>88850</v>
      </c>
      <c r="K28" s="9" t="n">
        <v>14428.51</v>
      </c>
      <c r="L28" s="6">
        <f>MAX(J28 - K28, 0) * MAX((0 - 10)/(10), 0)</f>
        <v/>
      </c>
      <c r="M28" s="9">
        <f>SUMIFS('Stock - ETA'!$R$3:R2202,'Stock - ETA'!$F$3:F2202,'Rango proyecciones'!C28,'Stock - ETA'!$AA$3:AA2202,'Rango proyecciones'!$AJ$5)</f>
        <v/>
      </c>
      <c r="N28" s="9">
        <f>SUMIF('Stock - Puerto Chile'!$G$2:G649,'Rango proyecciones'!C28,'Stock - Puerto Chile'!$L$2:L649)</f>
        <v/>
      </c>
      <c r="O28" s="9">
        <f>0 * (0 / 24)</f>
        <v/>
      </c>
      <c r="P28" s="9">
        <f>1814.364 * (0 / 24)</f>
        <v/>
      </c>
      <c r="Q28" s="17">
        <f>H28 + P28 + M28</f>
        <v/>
      </c>
      <c r="R28" s="9">
        <f>MAX(J28 - K28, 0) * MAX((0 - 7)/(7), 0)</f>
        <v/>
      </c>
      <c r="S28" s="9">
        <f>SUMIFS('Stock - ETA'!$H$3:H2202,'Stock - ETA'!$F$3:F2202,'Rango proyecciones'!C28,'Stock - ETA'!$Q$3:Q2202,'Rango proyecciones'!$AJ$5)</f>
        <v/>
      </c>
      <c r="T28" s="9">
        <f>SUMIF('Stock - Puerto Chile'!$G$2:G649,'Rango proyecciones'!C28,'Stock - Puerto Chile'!$N$2:N649)</f>
        <v/>
      </c>
      <c r="U28" s="9">
        <f>0 * (0 / 24)</f>
        <v/>
      </c>
      <c r="V28" s="9">
        <f>1814.364 * (0 / 24)</f>
        <v/>
      </c>
      <c r="W28" s="17">
        <f>H28 + V28 + S28</f>
        <v/>
      </c>
      <c r="X28" s="6">
        <f>SUMIFS('Stock - ETA'!$S$3:S2202,'Stock - ETA'!$F$3:F2202,'Rango proyecciones'!C28,'Stock - ETA'!$AA$3:AA2202,'Rango proyecciones'!$AJ$5) + SUMIFS('Stock - ETA'!$R$3:R2202,'Stock - ETA'!$F$3:F2202,'Rango proyecciones'!C28,'Stock - ETA'!$AA$3:AA2202,'Rango proyecciones'!$AJ$7)</f>
        <v/>
      </c>
      <c r="Y28" s="9" t="n"/>
      <c r="Z28" s="17">
        <f>X28 + Y28</f>
        <v/>
      </c>
      <c r="AA28" s="9">
        <f>SUMIFS('Stock - ETA'!$I$3:I2202,'Stock - ETA'!$F$3:F2202,'Rango proyecciones'!C28,'Stock - ETA'!$Q$3:Q2202,'Rango proyecciones'!$AJ$5) + SUMIFS('Stock - ETA'!$H$3:H2202,'Stock - ETA'!$F$3:F2202,'Rango proyecciones'!C28,'Stock - ETA'!$Q$3:Q2202,'Rango proyecciones'!$AJ$7)</f>
        <v/>
      </c>
      <c r="AB28" s="9" t="n"/>
      <c r="AC28" s="17">
        <f>AA28 + AB28</f>
        <v/>
      </c>
      <c r="AD28" s="6" t="n">
        <v>113853</v>
      </c>
      <c r="AE28" s="9">
        <f>SUMIFS('Stock - ETA'!$T$3:T2202,'Stock - ETA'!$F$3:F2202,'Rango proyecciones'!C28,'Stock - ETA'!$AA$3:AA2202,'Rango proyecciones'!$AJ$5) + SUMIFS('Stock - ETA'!$S$3:S2202,'Stock - ETA'!$F$3:F2202,'Rango proyecciones'!C28,'Stock - ETA'!$AA$3:AA2202,'Rango proyecciones'!$AJ$8)</f>
        <v/>
      </c>
      <c r="AF28" s="17">
        <f> 0.6 * AD28 + AE28</f>
        <v/>
      </c>
      <c r="AG28" s="9">
        <f>SUMIFS('Stock - ETA'!$J$3:J2202,'Stock - ETA'!$F$3:F2202,'Rango proyecciones'!C28,'Stock - ETA'!$Q$3:Q2202,'Rango proyecciones'!$AJ$5) + SUMIFS('Stock - ETA'!$I$3:I2202,'Stock - ETA'!$F$3:F2202,'Rango proyecciones'!C28,'Stock - ETA'!$Q$3:Q2202,'Rango proyecciones'!$AJ$8)</f>
        <v/>
      </c>
      <c r="AH28" s="17">
        <f> 0.6 * AD28 + AG28</f>
        <v/>
      </c>
      <c r="AI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56481.276</v>
      </c>
      <c r="I29" s="9" t="n">
        <v>52387</v>
      </c>
      <c r="J29" s="9" t="n">
        <v>166230.438</v>
      </c>
      <c r="K29" s="9" t="n">
        <v>54189.5</v>
      </c>
      <c r="L29" s="6">
        <f>MAX(J29 - K29, 0) * MAX((0 - 10)/(10), 0)</f>
        <v/>
      </c>
      <c r="M29" s="9">
        <f>SUMIFS('Stock - ETA'!$R$3:R2202,'Stock - ETA'!$F$3:F2202,'Rango proyecciones'!C29,'Stock - ETA'!$AA$3:AA2202,'Rango proyecciones'!$AJ$5)</f>
        <v/>
      </c>
      <c r="N29" s="9">
        <f>SUMIF('Stock - Puerto Chile'!$G$2:G649,'Rango proyecciones'!C29,'Stock - Puerto Chile'!$L$2:L649)</f>
        <v/>
      </c>
      <c r="O29" s="9">
        <f>0 * (0 / 24)</f>
        <v/>
      </c>
      <c r="P29" s="9">
        <f>26798.671000000002 * (0 / 24)</f>
        <v/>
      </c>
      <c r="Q29" s="17">
        <f>H29 + P29 + M29</f>
        <v/>
      </c>
      <c r="R29" s="9">
        <f>MAX(J29 - K29, 0) * MAX((0 - 7)/(7), 0)</f>
        <v/>
      </c>
      <c r="S29" s="9">
        <f>SUMIFS('Stock - ETA'!$H$3:H2202,'Stock - ETA'!$F$3:F2202,'Rango proyecciones'!C29,'Stock - ETA'!$Q$3:Q2202,'Rango proyecciones'!$AJ$5)</f>
        <v/>
      </c>
      <c r="T29" s="9">
        <f>SUMIF('Stock - Puerto Chile'!$G$2:G649,'Rango proyecciones'!C29,'Stock - Puerto Chile'!$N$2:N649)</f>
        <v/>
      </c>
      <c r="U29" s="9">
        <f>0 * (0 / 24)</f>
        <v/>
      </c>
      <c r="V29" s="9">
        <f>26798.671000000002 * (0 / 24)</f>
        <v/>
      </c>
      <c r="W29" s="17">
        <f>H29 + V29 + S29</f>
        <v/>
      </c>
      <c r="X29" s="6">
        <f>SUMIFS('Stock - ETA'!$S$3:S2202,'Stock - ETA'!$F$3:F2202,'Rango proyecciones'!C29,'Stock - ETA'!$AA$3:AA2202,'Rango proyecciones'!$AJ$5) + SUMIFS('Stock - ETA'!$R$3:R2202,'Stock - ETA'!$F$3:F2202,'Rango proyecciones'!C29,'Stock - ETA'!$AA$3:AA2202,'Rango proyecciones'!$AJ$7)</f>
        <v/>
      </c>
      <c r="Y29" s="9" t="n"/>
      <c r="Z29" s="17">
        <f>X29 + Y29</f>
        <v/>
      </c>
      <c r="AA29" s="9">
        <f>SUMIFS('Stock - ETA'!$I$3:I2202,'Stock - ETA'!$F$3:F2202,'Rango proyecciones'!C29,'Stock - ETA'!$Q$3:Q2202,'Rango proyecciones'!$AJ$5) + SUMIFS('Stock - ETA'!$H$3:H2202,'Stock - ETA'!$F$3:F2202,'Rango proyecciones'!C29,'Stock - ETA'!$Q$3:Q2202,'Rango proyecciones'!$AJ$7)</f>
        <v/>
      </c>
      <c r="AB29" s="9" t="n"/>
      <c r="AC29" s="17">
        <f>AA29 + AB29</f>
        <v/>
      </c>
      <c r="AD29" s="6" t="n">
        <v>449061</v>
      </c>
      <c r="AE29" s="9">
        <f>SUMIFS('Stock - ETA'!$T$3:T2202,'Stock - ETA'!$F$3:F2202,'Rango proyecciones'!C29,'Stock - ETA'!$AA$3:AA2202,'Rango proyecciones'!$AJ$5) + SUMIFS('Stock - ETA'!$S$3:S2202,'Stock - ETA'!$F$3:F2202,'Rango proyecciones'!C29,'Stock - ETA'!$AA$3:AA2202,'Rango proyecciones'!$AJ$8)</f>
        <v/>
      </c>
      <c r="AF29" s="17">
        <f> 0.6 * AD29 + AE29</f>
        <v/>
      </c>
      <c r="AG29" s="9">
        <f>SUMIFS('Stock - ETA'!$J$3:J2202,'Stock - ETA'!$F$3:F2202,'Rango proyecciones'!C29,'Stock - ETA'!$Q$3:Q2202,'Rango proyecciones'!$AJ$5) + SUMIFS('Stock - ETA'!$I$3:I2202,'Stock - ETA'!$F$3:F2202,'Rango proyecciones'!C29,'Stock - ETA'!$Q$3:Q2202,'Rango proyecciones'!$AJ$8)</f>
        <v/>
      </c>
      <c r="AH29" s="17">
        <f> 0.6 * AD29 + AG29</f>
        <v/>
      </c>
      <c r="AI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170369.155</v>
      </c>
      <c r="I30" s="9" t="n">
        <v>127958</v>
      </c>
      <c r="J30" s="9" t="n">
        <v>230739.338</v>
      </c>
      <c r="K30" s="9" t="n">
        <v>95824.50999999999</v>
      </c>
      <c r="L30" s="6">
        <f>MAX(J30 - K30, 0) * MAX((0 - 10)/(10), 0)</f>
        <v/>
      </c>
      <c r="M30" s="9">
        <f>SUMIFS('Stock - ETA'!$R$3:R2202,'Stock - ETA'!$F$3:F2202,'Rango proyecciones'!C30,'Stock - ETA'!$AA$3:AA2202,'Rango proyecciones'!$AJ$5)</f>
        <v/>
      </c>
      <c r="N30" s="9">
        <f>SUMIF('Stock - Puerto Chile'!$G$2:G649,'Rango proyecciones'!C30,'Stock - Puerto Chile'!$L$2:L649)</f>
        <v/>
      </c>
      <c r="O30" s="9">
        <f>0 * (0 / 24)</f>
        <v/>
      </c>
      <c r="P30" s="9">
        <f>92534.4 * (0 / 24)</f>
        <v/>
      </c>
      <c r="Q30" s="17">
        <f>H30 + P30 + M30</f>
        <v/>
      </c>
      <c r="R30" s="9">
        <f>MAX(J30 - K30, 0) * MAX((0 - 7)/(7), 0)</f>
        <v/>
      </c>
      <c r="S30" s="9">
        <f>SUMIFS('Stock - ETA'!$H$3:H2202,'Stock - ETA'!$F$3:F2202,'Rango proyecciones'!C30,'Stock - ETA'!$Q$3:Q2202,'Rango proyecciones'!$AJ$5)</f>
        <v/>
      </c>
      <c r="T30" s="9">
        <f>SUMIF('Stock - Puerto Chile'!$G$2:G649,'Rango proyecciones'!C30,'Stock - Puerto Chile'!$N$2:N649)</f>
        <v/>
      </c>
      <c r="U30" s="9">
        <f>0 * (0 / 24)</f>
        <v/>
      </c>
      <c r="V30" s="9">
        <f>92534.4 * (0 / 24)</f>
        <v/>
      </c>
      <c r="W30" s="17">
        <f>H30 + V30 + S30</f>
        <v/>
      </c>
      <c r="X30" s="6">
        <f>SUMIFS('Stock - ETA'!$S$3:S2202,'Stock - ETA'!$F$3:F2202,'Rango proyecciones'!C30,'Stock - ETA'!$AA$3:AA2202,'Rango proyecciones'!$AJ$5) + SUMIFS('Stock - ETA'!$R$3:R2202,'Stock - ETA'!$F$3:F2202,'Rango proyecciones'!C30,'Stock - ETA'!$AA$3:AA2202,'Rango proyecciones'!$AJ$7)</f>
        <v/>
      </c>
      <c r="Y30" s="9" t="n"/>
      <c r="Z30" s="17">
        <f>X30 + Y30</f>
        <v/>
      </c>
      <c r="AA30" s="9">
        <f>SUMIFS('Stock - ETA'!$I$3:I2202,'Stock - ETA'!$F$3:F2202,'Rango proyecciones'!C30,'Stock - ETA'!$Q$3:Q2202,'Rango proyecciones'!$AJ$5) + SUMIFS('Stock - ETA'!$H$3:H2202,'Stock - ETA'!$F$3:F2202,'Rango proyecciones'!C30,'Stock - ETA'!$Q$3:Q2202,'Rango proyecciones'!$AJ$7)</f>
        <v/>
      </c>
      <c r="AB30" s="9" t="n"/>
      <c r="AC30" s="17">
        <f>AA30 + AB30</f>
        <v/>
      </c>
      <c r="AD30" s="6" t="n">
        <v>747948</v>
      </c>
      <c r="AE30" s="9">
        <f>SUMIFS('Stock - ETA'!$T$3:T2202,'Stock - ETA'!$F$3:F2202,'Rango proyecciones'!C30,'Stock - ETA'!$AA$3:AA2202,'Rango proyecciones'!$AJ$5) + SUMIFS('Stock - ETA'!$S$3:S2202,'Stock - ETA'!$F$3:F2202,'Rango proyecciones'!C30,'Stock - ETA'!$AA$3:AA2202,'Rango proyecciones'!$AJ$8)</f>
        <v/>
      </c>
      <c r="AF30" s="17">
        <f> 0.6 * AD30 + AE30</f>
        <v/>
      </c>
      <c r="AG30" s="9">
        <f>SUMIFS('Stock - ETA'!$J$3:J2202,'Stock - ETA'!$F$3:F2202,'Rango proyecciones'!C30,'Stock - ETA'!$Q$3:Q2202,'Rango proyecciones'!$AJ$5) + SUMIFS('Stock - ETA'!$I$3:I2202,'Stock - ETA'!$F$3:F2202,'Rango proyecciones'!C30,'Stock - ETA'!$Q$3:Q2202,'Rango proyecciones'!$AJ$8)</f>
        <v/>
      </c>
      <c r="AH30" s="17">
        <f> 0.6 * AD30 + AG30</f>
        <v/>
      </c>
      <c r="AI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156942.832</v>
      </c>
      <c r="I31" s="9" t="n">
        <v>86793</v>
      </c>
      <c r="J31" s="9" t="n">
        <v>92880</v>
      </c>
      <c r="K31" s="9" t="n">
        <v>123873.65</v>
      </c>
      <c r="L31" s="6">
        <f>MAX(J31 - K31, 0) * MAX((0 - 10)/(10), 0)</f>
        <v/>
      </c>
      <c r="M31" s="9">
        <f>SUMIFS('Stock - ETA'!$R$3:R2202,'Stock - ETA'!$F$3:F2202,'Rango proyecciones'!C31,'Stock - ETA'!$AA$3:AA2202,'Rango proyecciones'!$AJ$5)</f>
        <v/>
      </c>
      <c r="N31" s="9">
        <f>SUMIF('Stock - Puerto Chile'!$G$2:G649,'Rango proyecciones'!C31,'Stock - Puerto Chile'!$L$2:L649)</f>
        <v/>
      </c>
      <c r="O31" s="9">
        <f>0 * (0 / 24)</f>
        <v/>
      </c>
      <c r="P31" s="9">
        <f>49025.088 * (0 / 24)</f>
        <v/>
      </c>
      <c r="Q31" s="17">
        <f>H31 + P31 + M31</f>
        <v/>
      </c>
      <c r="R31" s="9">
        <f>MAX(J31 - K31, 0) * MAX((0 - 7)/(7), 0)</f>
        <v/>
      </c>
      <c r="S31" s="9">
        <f>SUMIFS('Stock - ETA'!$H$3:H2202,'Stock - ETA'!$F$3:F2202,'Rango proyecciones'!C31,'Stock - ETA'!$Q$3:Q2202,'Rango proyecciones'!$AJ$5)</f>
        <v/>
      </c>
      <c r="T31" s="9">
        <f>SUMIF('Stock - Puerto Chile'!$G$2:G649,'Rango proyecciones'!C31,'Stock - Puerto Chile'!$N$2:N649)</f>
        <v/>
      </c>
      <c r="U31" s="9">
        <f>0 * (0 / 24)</f>
        <v/>
      </c>
      <c r="V31" s="9">
        <f>49025.088 * (0 / 24)</f>
        <v/>
      </c>
      <c r="W31" s="17">
        <f>H31 + V31 + S31</f>
        <v/>
      </c>
      <c r="X31" s="6">
        <f>SUMIFS('Stock - ETA'!$S$3:S2202,'Stock - ETA'!$F$3:F2202,'Rango proyecciones'!C31,'Stock - ETA'!$AA$3:AA2202,'Rango proyecciones'!$AJ$5) + SUMIFS('Stock - ETA'!$R$3:R2202,'Stock - ETA'!$F$3:F2202,'Rango proyecciones'!C31,'Stock - ETA'!$AA$3:AA2202,'Rango proyecciones'!$AJ$7)</f>
        <v/>
      </c>
      <c r="Y31" s="9" t="n"/>
      <c r="Z31" s="17">
        <f>X31 + Y31</f>
        <v/>
      </c>
      <c r="AA31" s="9">
        <f>SUMIFS('Stock - ETA'!$I$3:I2202,'Stock - ETA'!$F$3:F2202,'Rango proyecciones'!C31,'Stock - ETA'!$Q$3:Q2202,'Rango proyecciones'!$AJ$5) + SUMIFS('Stock - ETA'!$H$3:H2202,'Stock - ETA'!$F$3:F2202,'Rango proyecciones'!C31,'Stock - ETA'!$Q$3:Q2202,'Rango proyecciones'!$AJ$7)</f>
        <v/>
      </c>
      <c r="AB31" s="9" t="n"/>
      <c r="AC31" s="17">
        <f>AA31 + AB31</f>
        <v/>
      </c>
      <c r="AD31" s="6" t="n">
        <v>79833</v>
      </c>
      <c r="AE31" s="9">
        <f>SUMIFS('Stock - ETA'!$T$3:T2202,'Stock - ETA'!$F$3:F2202,'Rango proyecciones'!C31,'Stock - ETA'!$AA$3:AA2202,'Rango proyecciones'!$AJ$5) + SUMIFS('Stock - ETA'!$S$3:S2202,'Stock - ETA'!$F$3:F2202,'Rango proyecciones'!C31,'Stock - ETA'!$AA$3:AA2202,'Rango proyecciones'!$AJ$8)</f>
        <v/>
      </c>
      <c r="AF31" s="17">
        <f> 0.6 * AD31 + AE31</f>
        <v/>
      </c>
      <c r="AG31" s="9">
        <f>SUMIFS('Stock - ETA'!$J$3:J2202,'Stock - ETA'!$F$3:F2202,'Rango proyecciones'!C31,'Stock - ETA'!$Q$3:Q2202,'Rango proyecciones'!$AJ$5) + SUMIFS('Stock - ETA'!$I$3:I2202,'Stock - ETA'!$F$3:F2202,'Rango proyecciones'!C31,'Stock - ETA'!$Q$3:Q2202,'Rango proyecciones'!$AJ$8)</f>
        <v/>
      </c>
      <c r="AH31" s="17">
        <f> 0.6 * AD31 + AG31</f>
        <v/>
      </c>
      <c r="AI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31170.842</v>
      </c>
      <c r="I32" s="9" t="n">
        <v>39768</v>
      </c>
      <c r="J32" s="9" t="n">
        <v>0</v>
      </c>
      <c r="K32" s="9" t="n">
        <v>0</v>
      </c>
      <c r="L32" s="6">
        <f>MAX(J32 - K32, 0) * MAX((0 - 10)/(10), 0)</f>
        <v/>
      </c>
      <c r="M32" s="9">
        <f>SUMIFS('Stock - ETA'!$R$3:R2202,'Stock - ETA'!$F$3:F2202,'Rango proyecciones'!C32,'Stock - ETA'!$AA$3:AA2202,'Rango proyecciones'!$AJ$5)</f>
        <v/>
      </c>
      <c r="N32" s="9">
        <f>SUMIF('Stock - Puerto Chile'!$G$2:G649,'Rango proyecciones'!C32,'Stock - Puerto Chile'!$L$2:L649)</f>
        <v/>
      </c>
      <c r="O32" s="9">
        <f>0 * (0 / 24)</f>
        <v/>
      </c>
      <c r="P32" s="9">
        <f>14914.368 * (0 / 24)</f>
        <v/>
      </c>
      <c r="Q32" s="17">
        <f>H32 + P32 + M32</f>
        <v/>
      </c>
      <c r="R32" s="9">
        <f>MAX(J32 - K32, 0) * MAX((0 - 7)/(7), 0)</f>
        <v/>
      </c>
      <c r="S32" s="9">
        <f>SUMIFS('Stock - ETA'!$H$3:H2202,'Stock - ETA'!$F$3:F2202,'Rango proyecciones'!C32,'Stock - ETA'!$Q$3:Q2202,'Rango proyecciones'!$AJ$5)</f>
        <v/>
      </c>
      <c r="T32" s="9">
        <f>SUMIF('Stock - Puerto Chile'!$G$2:G649,'Rango proyecciones'!C32,'Stock - Puerto Chile'!$N$2:N649)</f>
        <v/>
      </c>
      <c r="U32" s="9">
        <f>0 * (0 / 24)</f>
        <v/>
      </c>
      <c r="V32" s="9">
        <f>14914.368 * (0 / 24)</f>
        <v/>
      </c>
      <c r="W32" s="17">
        <f>H32 + V32 + S32</f>
        <v/>
      </c>
      <c r="X32" s="6">
        <f>SUMIFS('Stock - ETA'!$S$3:S2202,'Stock - ETA'!$F$3:F2202,'Rango proyecciones'!C32,'Stock - ETA'!$AA$3:AA2202,'Rango proyecciones'!$AJ$5) + SUMIFS('Stock - ETA'!$R$3:R2202,'Stock - ETA'!$F$3:F2202,'Rango proyecciones'!C32,'Stock - ETA'!$AA$3:AA2202,'Rango proyecciones'!$AJ$7)</f>
        <v/>
      </c>
      <c r="Y32" s="9" t="n"/>
      <c r="Z32" s="17">
        <f>X32 + Y32</f>
        <v/>
      </c>
      <c r="AA32" s="9">
        <f>SUMIFS('Stock - ETA'!$I$3:I2202,'Stock - ETA'!$F$3:F2202,'Rango proyecciones'!C32,'Stock - ETA'!$Q$3:Q2202,'Rango proyecciones'!$AJ$5) + SUMIFS('Stock - ETA'!$H$3:H2202,'Stock - ETA'!$F$3:F2202,'Rango proyecciones'!C32,'Stock - ETA'!$Q$3:Q2202,'Rango proyecciones'!$AJ$7)</f>
        <v/>
      </c>
      <c r="AB32" s="9" t="n"/>
      <c r="AC32" s="17">
        <f>AA32 + AB32</f>
        <v/>
      </c>
      <c r="AD32" s="6" t="n">
        <v>87681</v>
      </c>
      <c r="AE32" s="9">
        <f>SUMIFS('Stock - ETA'!$T$3:T2202,'Stock - ETA'!$F$3:F2202,'Rango proyecciones'!C32,'Stock - ETA'!$AA$3:AA2202,'Rango proyecciones'!$AJ$5) + SUMIFS('Stock - ETA'!$S$3:S2202,'Stock - ETA'!$F$3:F2202,'Rango proyecciones'!C32,'Stock - ETA'!$AA$3:AA2202,'Rango proyecciones'!$AJ$8)</f>
        <v/>
      </c>
      <c r="AF32" s="17">
        <f> 0.6 * AD32 + AE32</f>
        <v/>
      </c>
      <c r="AG32" s="9">
        <f>SUMIFS('Stock - ETA'!$J$3:J2202,'Stock - ETA'!$F$3:F2202,'Rango proyecciones'!C32,'Stock - ETA'!$Q$3:Q2202,'Rango proyecciones'!$AJ$5) + SUMIFS('Stock - ETA'!$I$3:I2202,'Stock - ETA'!$F$3:F2202,'Rango proyecciones'!C32,'Stock - ETA'!$Q$3:Q2202,'Rango proyecciones'!$AJ$8)</f>
        <v/>
      </c>
      <c r="AH32" s="17">
        <f> 0.6 * AD32 + AG32</f>
        <v/>
      </c>
      <c r="AI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america1012524</t>
        </is>
      </c>
      <c r="D33" s="4" t="inlineStr">
        <is>
          <t>Agro America</t>
        </is>
      </c>
      <c r="E33" s="4" t="n">
        <v>1012524</v>
      </c>
      <c r="F33" s="4" t="inlineStr">
        <is>
          <t>PO PchDeh 9oz Mr@ Cj AS</t>
        </is>
      </c>
      <c r="G33" s="4" t="inlineStr">
        <is>
          <t>Pechuga Desh</t>
        </is>
      </c>
      <c r="H33" s="6" t="n">
        <v>36.287</v>
      </c>
      <c r="I33" s="9" t="n">
        <v>0</v>
      </c>
      <c r="J33" s="9" t="n">
        <v>27320</v>
      </c>
      <c r="K33" s="9" t="n">
        <v>27691.9</v>
      </c>
      <c r="L33" s="6">
        <f>MAX(J33 - K33, 0) * MAX((0 - 10)/(10), 0)</f>
        <v/>
      </c>
      <c r="M33" s="9">
        <f>SUMIFS('Stock - ETA'!$R$3:R2202,'Stock - ETA'!$F$3:F2202,'Rango proyecciones'!C33,'Stock - ETA'!$AA$3:AA2202,'Rango proyecciones'!$AJ$5)</f>
        <v/>
      </c>
      <c r="N33" s="9">
        <f>SUMIF('Stock - Puerto Chile'!$G$2:G649,'Rango proyecciones'!C33,'Stock - Puerto Chile'!$L$2:L649)</f>
        <v/>
      </c>
      <c r="O33" s="9">
        <f>0 * (0 / 24)</f>
        <v/>
      </c>
      <c r="P33" s="9">
        <f>9634.353 * (0 / 24)</f>
        <v/>
      </c>
      <c r="Q33" s="17">
        <f>H33 + P33 + M33</f>
        <v/>
      </c>
      <c r="R33" s="9">
        <f>MAX(J33 - K33, 0) * MAX((0 - 7)/(7), 0)</f>
        <v/>
      </c>
      <c r="S33" s="9">
        <f>SUMIFS('Stock - ETA'!$H$3:H2202,'Stock - ETA'!$F$3:F2202,'Rango proyecciones'!C33,'Stock - ETA'!$Q$3:Q2202,'Rango proyecciones'!$AJ$5)</f>
        <v/>
      </c>
      <c r="T33" s="9">
        <f>SUMIF('Stock - Puerto Chile'!$G$2:G649,'Rango proyecciones'!C33,'Stock - Puerto Chile'!$N$2:N649)</f>
        <v/>
      </c>
      <c r="U33" s="9">
        <f>0 * (0 / 24)</f>
        <v/>
      </c>
      <c r="V33" s="9">
        <f>9634.353 * (0 / 24)</f>
        <v/>
      </c>
      <c r="W33" s="17">
        <f>H33 + V33 + S33</f>
        <v/>
      </c>
      <c r="X33" s="6">
        <f>SUMIFS('Stock - ETA'!$S$3:S2202,'Stock - ETA'!$F$3:F2202,'Rango proyecciones'!C33,'Stock - ETA'!$AA$3:AA2202,'Rango proyecciones'!$AJ$5) + SUMIFS('Stock - ETA'!$R$3:R2202,'Stock - ETA'!$F$3:F2202,'Rango proyecciones'!C33,'Stock - ETA'!$AA$3:AA2202,'Rango proyecciones'!$AJ$7)</f>
        <v/>
      </c>
      <c r="Y33" s="9" t="n"/>
      <c r="Z33" s="17">
        <f>X33 + Y33</f>
        <v/>
      </c>
      <c r="AA33" s="9">
        <f>SUMIFS('Stock - ETA'!$I$3:I2202,'Stock - ETA'!$F$3:F2202,'Rango proyecciones'!C33,'Stock - ETA'!$Q$3:Q2202,'Rango proyecciones'!$AJ$5) + SUMIFS('Stock - ETA'!$H$3:H2202,'Stock - ETA'!$F$3:F2202,'Rango proyecciones'!C33,'Stock - ETA'!$Q$3:Q2202,'Rango proyecciones'!$AJ$7)</f>
        <v/>
      </c>
      <c r="AB33" s="9" t="n"/>
      <c r="AC33" s="17">
        <f>AA33 + AB33</f>
        <v/>
      </c>
      <c r="AD33" s="6" t="n">
        <v>39917</v>
      </c>
      <c r="AE33" s="9">
        <f>SUMIFS('Stock - ETA'!$T$3:T2202,'Stock - ETA'!$F$3:F2202,'Rango proyecciones'!C33,'Stock - ETA'!$AA$3:AA2202,'Rango proyecciones'!$AJ$5) + SUMIFS('Stock - ETA'!$S$3:S2202,'Stock - ETA'!$F$3:F2202,'Rango proyecciones'!C33,'Stock - ETA'!$AA$3:AA2202,'Rango proyecciones'!$AJ$8)</f>
        <v/>
      </c>
      <c r="AF33" s="17">
        <f> 0.6 * AD33 + AE33</f>
        <v/>
      </c>
      <c r="AG33" s="9">
        <f>SUMIFS('Stock - ETA'!$J$3:J2202,'Stock - ETA'!$F$3:F2202,'Rango proyecciones'!C33,'Stock - ETA'!$Q$3:Q2202,'Rango proyecciones'!$AJ$5) + SUMIFS('Stock - ETA'!$I$3:I2202,'Stock - ETA'!$F$3:F2202,'Rango proyecciones'!C33,'Stock - ETA'!$Q$3:Q2202,'Rango proyecciones'!$AJ$8)</f>
        <v/>
      </c>
      <c r="AH33" s="17">
        <f> 0.6 * AD33 + AG33</f>
        <v/>
      </c>
      <c r="AI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america1012532</t>
        </is>
      </c>
      <c r="D34" s="4" t="inlineStr">
        <is>
          <t>Agro America</t>
        </is>
      </c>
      <c r="E34" s="4" t="n">
        <v>1012532</v>
      </c>
      <c r="F34" s="4" t="inlineStr">
        <is>
          <t>PO Contre 8x5 estuche@Cj 20k AS</t>
        </is>
      </c>
      <c r="G34" s="4" t="inlineStr">
        <is>
          <t>Menudencias</t>
        </is>
      </c>
      <c r="H34" s="6" t="n">
        <v>3229.575</v>
      </c>
      <c r="I34" s="9" t="n">
        <v>0</v>
      </c>
      <c r="J34" s="9" t="n">
        <v>0</v>
      </c>
      <c r="K34" s="9" t="n">
        <v>0</v>
      </c>
      <c r="L34" s="6">
        <f>MAX(J34 - K34, 0) * MAX((0 - 10)/(10), 0)</f>
        <v/>
      </c>
      <c r="M34" s="9">
        <f>SUMIFS('Stock - ETA'!$R$3:R2202,'Stock - ETA'!$F$3:F2202,'Rango proyecciones'!C34,'Stock - ETA'!$AA$3:AA2202,'Rango proyecciones'!$AJ$5)</f>
        <v/>
      </c>
      <c r="N34" s="9">
        <f>SUMIF('Stock - Puerto Chile'!$G$2:G649,'Rango proyecciones'!C34,'Stock - Puerto Chile'!$L$2:L649)</f>
        <v/>
      </c>
      <c r="O34" s="9" t="n"/>
      <c r="P34" s="9" t="n"/>
      <c r="Q34" s="17">
        <f>H34 + P34 + M34</f>
        <v/>
      </c>
      <c r="R34" s="9">
        <f>MAX(J34 - K34, 0) * MAX((0 - 7)/(7), 0)</f>
        <v/>
      </c>
      <c r="S34" s="9">
        <f>SUMIFS('Stock - ETA'!$H$3:H2202,'Stock - ETA'!$F$3:F2202,'Rango proyecciones'!C34,'Stock - ETA'!$Q$3:Q2202,'Rango proyecciones'!$AJ$5)</f>
        <v/>
      </c>
      <c r="T34" s="9">
        <f>SUMIF('Stock - Puerto Chile'!$G$2:G649,'Rango proyecciones'!C34,'Stock - Puerto Chile'!$N$2:N649)</f>
        <v/>
      </c>
      <c r="U34" s="9" t="n"/>
      <c r="V34" s="9" t="n"/>
      <c r="W34" s="17">
        <f>H34 + V34 + S34</f>
        <v/>
      </c>
      <c r="X34" s="6">
        <f>SUMIFS('Stock - ETA'!$S$3:S2202,'Stock - ETA'!$F$3:F2202,'Rango proyecciones'!C34,'Stock - ETA'!$AA$3:AA2202,'Rango proyecciones'!$AJ$5) + SUMIFS('Stock - ETA'!$R$3:R2202,'Stock - ETA'!$F$3:F2202,'Rango proyecciones'!C34,'Stock - ETA'!$AA$3:AA2202,'Rango proyecciones'!$AJ$7)</f>
        <v/>
      </c>
      <c r="Y34" s="9" t="n"/>
      <c r="Z34" s="17">
        <f>X34 + Y34</f>
        <v/>
      </c>
      <c r="AA34" s="9">
        <f>SUMIFS('Stock - ETA'!$I$3:I2202,'Stock - ETA'!$F$3:F2202,'Rango proyecciones'!C34,'Stock - ETA'!$Q$3:Q2202,'Rango proyecciones'!$AJ$5) + SUMIFS('Stock - ETA'!$H$3:H2202,'Stock - ETA'!$F$3:F2202,'Rango proyecciones'!C34,'Stock - ETA'!$Q$3:Q2202,'Rango proyecciones'!$AJ$7)</f>
        <v/>
      </c>
      <c r="AB34" s="9" t="n"/>
      <c r="AC34" s="17">
        <f>AA34 + AB34</f>
        <v/>
      </c>
      <c r="AD34" s="6" t="n"/>
      <c r="AE34" s="9">
        <f>SUMIFS('Stock - ETA'!$T$3:T2202,'Stock - ETA'!$F$3:F2202,'Rango proyecciones'!C34,'Stock - ETA'!$AA$3:AA2202,'Rango proyecciones'!$AJ$5) + SUMIFS('Stock - ETA'!$S$3:S2202,'Stock - ETA'!$F$3:F2202,'Rango proyecciones'!C34,'Stock - ETA'!$AA$3:AA2202,'Rango proyecciones'!$AJ$8)</f>
        <v/>
      </c>
      <c r="AF34" s="17">
        <f> 0.6 * AD34 + AE34</f>
        <v/>
      </c>
      <c r="AG34" s="9">
        <f>SUMIFS('Stock - ETA'!$J$3:J2202,'Stock - ETA'!$F$3:F2202,'Rango proyecciones'!C34,'Stock - ETA'!$Q$3:Q2202,'Rango proyecciones'!$AJ$5) + SUMIFS('Stock - ETA'!$I$3:I2202,'Stock - ETA'!$F$3:F2202,'Rango proyecciones'!C34,'Stock - ETA'!$Q$3:Q2202,'Rango proyecciones'!$AJ$8)</f>
        <v/>
      </c>
      <c r="AH34" s="17">
        <f> 0.6 * AD34 + AG34</f>
        <v/>
      </c>
      <c r="AI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america1012579</t>
        </is>
      </c>
      <c r="D35" s="4" t="inlineStr">
        <is>
          <t>Agro America</t>
        </is>
      </c>
      <c r="E35" s="4" t="n">
        <v>1012579</v>
      </c>
      <c r="F35" s="4" t="inlineStr">
        <is>
          <t>PO PchDeh 4x10 Mr@ MQNI Fi Cj AS</t>
        </is>
      </c>
      <c r="G35" s="4" t="inlineStr">
        <is>
          <t>Pechuga Desh</t>
        </is>
      </c>
      <c r="H35" s="6" t="n">
        <v>83714.94</v>
      </c>
      <c r="I35" s="9" t="n">
        <v>0</v>
      </c>
      <c r="J35" s="9" t="n">
        <v>0</v>
      </c>
      <c r="K35" s="9" t="n">
        <v>0</v>
      </c>
      <c r="L35" s="6">
        <f>MAX(J35 - K35, 0) * MAX((0 - 10)/(10), 0)</f>
        <v/>
      </c>
      <c r="M35" s="9">
        <f>SUMIFS('Stock - ETA'!$R$3:R2202,'Stock - ETA'!$F$3:F2202,'Rango proyecciones'!C35,'Stock - ETA'!$AA$3:AA2202,'Rango proyecciones'!$AJ$5)</f>
        <v/>
      </c>
      <c r="N35" s="9">
        <f>SUMIF('Stock - Puerto Chile'!$G$2:G649,'Rango proyecciones'!C35,'Stock - Puerto Chile'!$L$2:L649)</f>
        <v/>
      </c>
      <c r="O35" s="9">
        <f>0 * (0 / 24)</f>
        <v/>
      </c>
      <c r="P35" s="9">
        <f>3755.742 * (0 / 24)</f>
        <v/>
      </c>
      <c r="Q35" s="17">
        <f>H35 + P35 + M35</f>
        <v/>
      </c>
      <c r="R35" s="9">
        <f>MAX(J35 - K35, 0) * MAX((0 - 7)/(7), 0)</f>
        <v/>
      </c>
      <c r="S35" s="9">
        <f>SUMIFS('Stock - ETA'!$H$3:H2202,'Stock - ETA'!$F$3:F2202,'Rango proyecciones'!C35,'Stock - ETA'!$Q$3:Q2202,'Rango proyecciones'!$AJ$5)</f>
        <v/>
      </c>
      <c r="T35" s="9">
        <f>SUMIF('Stock - Puerto Chile'!$G$2:G649,'Rango proyecciones'!C35,'Stock - Puerto Chile'!$N$2:N649)</f>
        <v/>
      </c>
      <c r="U35" s="9">
        <f>0 * (0 / 24)</f>
        <v/>
      </c>
      <c r="V35" s="9">
        <f>3755.742 * (0 / 24)</f>
        <v/>
      </c>
      <c r="W35" s="17">
        <f>H35 + V35 + S35</f>
        <v/>
      </c>
      <c r="X35" s="6">
        <f>SUMIFS('Stock - ETA'!$S$3:S2202,'Stock - ETA'!$F$3:F2202,'Rango proyecciones'!C35,'Stock - ETA'!$AA$3:AA2202,'Rango proyecciones'!$AJ$5) + SUMIFS('Stock - ETA'!$R$3:R2202,'Stock - ETA'!$F$3:F2202,'Rango proyecciones'!C35,'Stock - ETA'!$AA$3:AA2202,'Rango proyecciones'!$AJ$7)</f>
        <v/>
      </c>
      <c r="Y35" s="9" t="n"/>
      <c r="Z35" s="17">
        <f>X35 + Y35</f>
        <v/>
      </c>
      <c r="AA35" s="9">
        <f>SUMIFS('Stock - ETA'!$I$3:I2202,'Stock - ETA'!$F$3:F2202,'Rango proyecciones'!C35,'Stock - ETA'!$Q$3:Q2202,'Rango proyecciones'!$AJ$5) + SUMIFS('Stock - ETA'!$H$3:H2202,'Stock - ETA'!$F$3:F2202,'Rango proyecciones'!C35,'Stock - ETA'!$Q$3:Q2202,'Rango proyecciones'!$AJ$7)</f>
        <v/>
      </c>
      <c r="AB35" s="9" t="n"/>
      <c r="AC35" s="17">
        <f>AA35 + AB35</f>
        <v/>
      </c>
      <c r="AD35" s="6" t="n"/>
      <c r="AE35" s="9">
        <f>SUMIFS('Stock - ETA'!$T$3:T2202,'Stock - ETA'!$F$3:F2202,'Rango proyecciones'!C35,'Stock - ETA'!$AA$3:AA2202,'Rango proyecciones'!$AJ$5) + SUMIFS('Stock - ETA'!$S$3:S2202,'Stock - ETA'!$F$3:F2202,'Rango proyecciones'!C35,'Stock - ETA'!$AA$3:AA2202,'Rango proyecciones'!$AJ$8)</f>
        <v/>
      </c>
      <c r="AF35" s="17">
        <f> 0.6 * AD35 + AE35</f>
        <v/>
      </c>
      <c r="AG35" s="9">
        <f>SUMIFS('Stock - ETA'!$J$3:J2202,'Stock - ETA'!$F$3:F2202,'Rango proyecciones'!C35,'Stock - ETA'!$Q$3:Q2202,'Rango proyecciones'!$AJ$5) + SUMIFS('Stock - ETA'!$I$3:I2202,'Stock - ETA'!$F$3:F2202,'Rango proyecciones'!C35,'Stock - ETA'!$Q$3:Q2202,'Rango proyecciones'!$AJ$8)</f>
        <v/>
      </c>
      <c r="AH35" s="17">
        <f> 0.6 * AD35 + AG35</f>
        <v/>
      </c>
      <c r="AI35" s="6" t="n"/>
    </row>
    <row r="36">
      <c r="A36" s="4" t="inlineStr">
        <is>
          <t>Pollo</t>
        </is>
      </c>
      <c r="B36" s="4" t="inlineStr">
        <is>
          <t>Venta Local</t>
        </is>
      </c>
      <c r="C36" s="4" t="inlineStr">
        <is>
          <t>agro america1012597</t>
        </is>
      </c>
      <c r="D36" s="4" t="inlineStr">
        <is>
          <t>Agro America</t>
        </is>
      </c>
      <c r="E36" s="4" t="n">
        <v>1012597</v>
      </c>
      <c r="F36" s="4" t="inlineStr">
        <is>
          <t>PO Tru-Ctro Ala 4x10 Mr@ MAQ Fi Cj AS</t>
        </is>
      </c>
      <c r="G36" s="4" t="inlineStr">
        <is>
          <t>Ala</t>
        </is>
      </c>
      <c r="H36" s="6" t="n">
        <v>-18.144</v>
      </c>
      <c r="I36" s="9" t="n">
        <v>0</v>
      </c>
      <c r="J36" s="9" t="n">
        <v>0</v>
      </c>
      <c r="K36" s="9" t="n">
        <v>0</v>
      </c>
      <c r="L36" s="6">
        <f>MAX(J36 - K36, 0) * MAX((0 - 10)/(10), 0)</f>
        <v/>
      </c>
      <c r="M36" s="9">
        <f>SUMIFS('Stock - ETA'!$R$3:R2202,'Stock - ETA'!$F$3:F2202,'Rango proyecciones'!C36,'Stock - ETA'!$AA$3:AA2202,'Rango proyecciones'!$AJ$5)</f>
        <v/>
      </c>
      <c r="N36" s="9">
        <f>SUMIF('Stock - Puerto Chile'!$G$2:G649,'Rango proyecciones'!C36,'Stock - Puerto Chile'!$L$2:L649)</f>
        <v/>
      </c>
      <c r="O36" s="9">
        <f>0 * (0 / 24)</f>
        <v/>
      </c>
      <c r="P36" s="9">
        <f>2159.098 * (0 / 24)</f>
        <v/>
      </c>
      <c r="Q36" s="17">
        <f>H36 + P36 + M36</f>
        <v/>
      </c>
      <c r="R36" s="9">
        <f>MAX(J36 - K36, 0) * MAX((0 - 7)/(7), 0)</f>
        <v/>
      </c>
      <c r="S36" s="9">
        <f>SUMIFS('Stock - ETA'!$H$3:H2202,'Stock - ETA'!$F$3:F2202,'Rango proyecciones'!C36,'Stock - ETA'!$Q$3:Q2202,'Rango proyecciones'!$AJ$5)</f>
        <v/>
      </c>
      <c r="T36" s="9">
        <f>SUMIF('Stock - Puerto Chile'!$G$2:G649,'Rango proyecciones'!C36,'Stock - Puerto Chile'!$N$2:N649)</f>
        <v/>
      </c>
      <c r="U36" s="9">
        <f>0 * (0 / 24)</f>
        <v/>
      </c>
      <c r="V36" s="9">
        <f>2159.098 * (0 / 24)</f>
        <v/>
      </c>
      <c r="W36" s="17">
        <f>H36 + V36 + S36</f>
        <v/>
      </c>
      <c r="X36" s="6">
        <f>SUMIFS('Stock - ETA'!$S$3:S2202,'Stock - ETA'!$F$3:F2202,'Rango proyecciones'!C36,'Stock - ETA'!$AA$3:AA2202,'Rango proyecciones'!$AJ$5) + SUMIFS('Stock - ETA'!$R$3:R2202,'Stock - ETA'!$F$3:F2202,'Rango proyecciones'!C36,'Stock - ETA'!$AA$3:AA2202,'Rango proyecciones'!$AJ$7)</f>
        <v/>
      </c>
      <c r="Y36" s="9" t="n"/>
      <c r="Z36" s="17">
        <f>X36 + Y36</f>
        <v/>
      </c>
      <c r="AA36" s="9">
        <f>SUMIFS('Stock - ETA'!$I$3:I2202,'Stock - ETA'!$F$3:F2202,'Rango proyecciones'!C36,'Stock - ETA'!$Q$3:Q2202,'Rango proyecciones'!$AJ$5) + SUMIFS('Stock - ETA'!$H$3:H2202,'Stock - ETA'!$F$3:F2202,'Rango proyecciones'!C36,'Stock - ETA'!$Q$3:Q2202,'Rango proyecciones'!$AJ$7)</f>
        <v/>
      </c>
      <c r="AB36" s="9" t="n"/>
      <c r="AC36" s="17">
        <f>AA36 + AB36</f>
        <v/>
      </c>
      <c r="AD36" s="6" t="n"/>
      <c r="AE36" s="9">
        <f>SUMIFS('Stock - ETA'!$T$3:T2202,'Stock - ETA'!$F$3:F2202,'Rango proyecciones'!C36,'Stock - ETA'!$AA$3:AA2202,'Rango proyecciones'!$AJ$5) + SUMIFS('Stock - ETA'!$S$3:S2202,'Stock - ETA'!$F$3:F2202,'Rango proyecciones'!C36,'Stock - ETA'!$AA$3:AA2202,'Rango proyecciones'!$AJ$8)</f>
        <v/>
      </c>
      <c r="AF36" s="17">
        <f> 0.6 * AD36 + AE36</f>
        <v/>
      </c>
      <c r="AG36" s="9">
        <f>SUMIFS('Stock - ETA'!$J$3:J2202,'Stock - ETA'!$F$3:F2202,'Rango proyecciones'!C36,'Stock - ETA'!$Q$3:Q2202,'Rango proyecciones'!$AJ$5) + SUMIFS('Stock - ETA'!$I$3:I2202,'Stock - ETA'!$F$3:F2202,'Rango proyecciones'!C36,'Stock - ETA'!$Q$3:Q2202,'Rango proyecciones'!$AJ$8)</f>
        <v/>
      </c>
      <c r="AH36" s="17">
        <f> 0.6 * AD36 + AG36</f>
        <v/>
      </c>
      <c r="AI36" s="6" t="n"/>
    </row>
    <row r="37">
      <c r="A37" s="4" t="inlineStr">
        <is>
          <t>Pollo</t>
        </is>
      </c>
      <c r="B37" s="4" t="inlineStr">
        <is>
          <t>Venta Local</t>
        </is>
      </c>
      <c r="C37" s="4" t="inlineStr">
        <is>
          <t>agro america1012806</t>
        </is>
      </c>
      <c r="D37" s="4" t="inlineStr">
        <is>
          <t>Agro America</t>
        </is>
      </c>
      <c r="E37" s="4" t="n">
        <v>1012806</v>
      </c>
      <c r="F37" s="4" t="inlineStr">
        <is>
          <t>PO TruCrtoDeh s/p Mr@ Cj 20k AS</t>
        </is>
      </c>
      <c r="G37" s="4" t="inlineStr">
        <is>
          <t>Trutro Deshuesado</t>
        </is>
      </c>
      <c r="H37" s="6" t="n">
        <v>907.184</v>
      </c>
      <c r="I37" s="9" t="n">
        <v>1480</v>
      </c>
      <c r="J37" s="9" t="n">
        <v>0</v>
      </c>
      <c r="K37" s="9" t="n">
        <v>0</v>
      </c>
      <c r="L37" s="6">
        <f>MAX(J37 - K37, 0) * MAX((0 - 10)/(10), 0)</f>
        <v/>
      </c>
      <c r="M37" s="9">
        <f>SUMIFS('Stock - ETA'!$R$3:R2202,'Stock - ETA'!$F$3:F2202,'Rango proyecciones'!C37,'Stock - ETA'!$AA$3:AA2202,'Rango proyecciones'!$AJ$5)</f>
        <v/>
      </c>
      <c r="N37" s="9">
        <f>SUMIF('Stock - Puerto Chile'!$G$2:G649,'Rango proyecciones'!C37,'Stock - Puerto Chile'!$L$2:L649)</f>
        <v/>
      </c>
      <c r="O37" s="9">
        <f>0 * (0 / 24)</f>
        <v/>
      </c>
      <c r="P37" s="9">
        <f>4915.94 * (0 / 24)</f>
        <v/>
      </c>
      <c r="Q37" s="17">
        <f>H37 + P37 + M37</f>
        <v/>
      </c>
      <c r="R37" s="9">
        <f>MAX(J37 - K37, 0) * MAX((0 - 7)/(7), 0)</f>
        <v/>
      </c>
      <c r="S37" s="9">
        <f>SUMIFS('Stock - ETA'!$H$3:H2202,'Stock - ETA'!$F$3:F2202,'Rango proyecciones'!C37,'Stock - ETA'!$Q$3:Q2202,'Rango proyecciones'!$AJ$5)</f>
        <v/>
      </c>
      <c r="T37" s="9">
        <f>SUMIF('Stock - Puerto Chile'!$G$2:G649,'Rango proyecciones'!C37,'Stock - Puerto Chile'!$N$2:N649)</f>
        <v/>
      </c>
      <c r="U37" s="9">
        <f>0 * (0 / 24)</f>
        <v/>
      </c>
      <c r="V37" s="9">
        <f>4915.94 * (0 / 24)</f>
        <v/>
      </c>
      <c r="W37" s="17">
        <f>H37 + V37 + S37</f>
        <v/>
      </c>
      <c r="X37" s="6">
        <f>SUMIFS('Stock - ETA'!$S$3:S2202,'Stock - ETA'!$F$3:F2202,'Rango proyecciones'!C37,'Stock - ETA'!$AA$3:AA2202,'Rango proyecciones'!$AJ$5) + SUMIFS('Stock - ETA'!$R$3:R2202,'Stock - ETA'!$F$3:F2202,'Rango proyecciones'!C37,'Stock - ETA'!$AA$3:AA2202,'Rango proyecciones'!$AJ$7)</f>
        <v/>
      </c>
      <c r="Y37" s="9" t="n"/>
      <c r="Z37" s="17">
        <f>X37 + Y37</f>
        <v/>
      </c>
      <c r="AA37" s="9">
        <f>SUMIFS('Stock - ETA'!$I$3:I2202,'Stock - ETA'!$F$3:F2202,'Rango proyecciones'!C37,'Stock - ETA'!$Q$3:Q2202,'Rango proyecciones'!$AJ$5) + SUMIFS('Stock - ETA'!$H$3:H2202,'Stock - ETA'!$F$3:F2202,'Rango proyecciones'!C37,'Stock - ETA'!$Q$3:Q2202,'Rango proyecciones'!$AJ$7)</f>
        <v/>
      </c>
      <c r="AB37" s="9" t="n"/>
      <c r="AC37" s="17">
        <f>AA37 + AB37</f>
        <v/>
      </c>
      <c r="AD37" s="6" t="n"/>
      <c r="AE37" s="9">
        <f>SUMIFS('Stock - ETA'!$T$3:T2202,'Stock - ETA'!$F$3:F2202,'Rango proyecciones'!C37,'Stock - ETA'!$AA$3:AA2202,'Rango proyecciones'!$AJ$5) + SUMIFS('Stock - ETA'!$S$3:S2202,'Stock - ETA'!$F$3:F2202,'Rango proyecciones'!C37,'Stock - ETA'!$AA$3:AA2202,'Rango proyecciones'!$AJ$8)</f>
        <v/>
      </c>
      <c r="AF37" s="17">
        <f> 0.6 * AD37 + AE37</f>
        <v/>
      </c>
      <c r="AG37" s="9">
        <f>SUMIFS('Stock - ETA'!$J$3:J2202,'Stock - ETA'!$F$3:F2202,'Rango proyecciones'!C37,'Stock - ETA'!$Q$3:Q2202,'Rango proyecciones'!$AJ$5) + SUMIFS('Stock - ETA'!$I$3:I2202,'Stock - ETA'!$F$3:F2202,'Rango proyecciones'!C37,'Stock - ETA'!$Q$3:Q2202,'Rango proyecciones'!$AJ$8)</f>
        <v/>
      </c>
      <c r="AH37" s="17">
        <f> 0.6 * AD37 + AG37</f>
        <v/>
      </c>
      <c r="AI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brasil1011560</t>
        </is>
      </c>
      <c r="D38" s="4" t="inlineStr">
        <is>
          <t>Agrosuper Brasil</t>
        </is>
      </c>
      <c r="E38" s="4" t="n">
        <v>1011560</v>
      </c>
      <c r="F38" s="4" t="inlineStr">
        <is>
          <t>PO Corazón@ Bo Cj 18k AS</t>
        </is>
      </c>
      <c r="G38" s="4" t="inlineStr">
        <is>
          <t>Menudencias</t>
        </is>
      </c>
      <c r="H38" s="6" t="n">
        <v>17244</v>
      </c>
      <c r="I38" s="9" t="n">
        <v>24000</v>
      </c>
      <c r="J38" s="9" t="n"/>
      <c r="K38" s="9" t="n">
        <v>2456.77</v>
      </c>
      <c r="L38" s="6">
        <f>MAX(J38 - K38, 0) * MAX((0 - 10)/(10), 0)</f>
        <v/>
      </c>
      <c r="M38" s="9">
        <f>SUMIF('Stock - ETA'!$F$3:F2202,'Rango proyecciones'!C38,'Stock - ETA'!$R$3:R2202)</f>
        <v/>
      </c>
      <c r="N38" s="9">
        <f>SUMIF('Stock - Puerto Chile'!$G$2:G649,'Rango proyecciones'!C38,'Stock - Puerto Chile'!$L$2:L649)</f>
        <v/>
      </c>
      <c r="O38" s="9" t="n"/>
      <c r="P38" s="9" t="n"/>
      <c r="Q38" s="17">
        <f>H38 + M38 + N38 + L38</f>
        <v/>
      </c>
      <c r="R38" s="9">
        <f>MAX(J38 - K38, 0) * MAX((0 - 7)/(7), 0)</f>
        <v/>
      </c>
      <c r="S38" s="9">
        <f>SUMIF('Stock - ETA'!$F$3:F2202,'Rango proyecciones'!C38,'Stock - ETA'!$H$3:H2202)</f>
        <v/>
      </c>
      <c r="T38" s="9">
        <f>SUMIF('Stock - Puerto Chile'!$G$2:G649,'Rango proyecciones'!C38,'Stock - Puerto Chile'!$N$2:N649)</f>
        <v/>
      </c>
      <c r="U38" s="9" t="n"/>
      <c r="V38" s="9" t="n"/>
      <c r="W38" s="17">
        <f>H38 + S38 + R38 + T38</f>
        <v/>
      </c>
      <c r="X38" s="6">
        <f>SUMIF('Stock - ETA'!$F$3:F2202,'Rango proyecciones'!C38,'Stock - ETA'!$S$3:S2202)</f>
        <v/>
      </c>
      <c r="Y38" s="9" t="n"/>
      <c r="Z38" s="17">
        <f>X38 + Y38</f>
        <v/>
      </c>
      <c r="AA38" s="9">
        <f>SUMIF('Stock - ETA'!$F$3:F2202,'Rango proyecciones'!C38,'Stock - ETA'!$I$3:I2202)</f>
        <v/>
      </c>
      <c r="AB38" s="9" t="n"/>
      <c r="AC38" s="17">
        <f>AA38 + AB38</f>
        <v/>
      </c>
      <c r="AD38" s="6" t="n"/>
      <c r="AE38" s="9">
        <f>SUMIF('Stock - ETA'!$F$3:F2202,'Rango proyecciones'!C38,'Stock - ETA'!$T$3:T2202)</f>
        <v/>
      </c>
      <c r="AF38" s="17">
        <f> 0.8 * AD38 + AE38</f>
        <v/>
      </c>
      <c r="AG38" s="9">
        <f>SUMIF('Stock - ETA'!$F$3:F2202,'Rango proyecciones'!C38,'Stock - ETA'!$J$3:J2202)</f>
        <v/>
      </c>
      <c r="AH38" s="17">
        <f> 0.8 * AD38 + AG38</f>
        <v/>
      </c>
      <c r="AI38" s="6" t="n"/>
    </row>
    <row r="39">
      <c r="A39" s="4" t="inlineStr">
        <is>
          <t>Pollo</t>
        </is>
      </c>
      <c r="B39" s="4" t="inlineStr">
        <is>
          <t>Venta Directa</t>
        </is>
      </c>
      <c r="C39" s="4" t="inlineStr">
        <is>
          <t>agrosuper brasil1012362</t>
        </is>
      </c>
      <c r="D39" s="4" t="inlineStr">
        <is>
          <t>Agrosuper Brasil</t>
        </is>
      </c>
      <c r="E39" s="4" t="n">
        <v>1012362</v>
      </c>
      <c r="F39" s="4" t="inlineStr">
        <is>
          <t>PO Corazon@ Cj 18k AS</t>
        </is>
      </c>
      <c r="G39" s="4" t="inlineStr">
        <is>
          <t>Menudencias</t>
        </is>
      </c>
      <c r="H39" s="6" t="n">
        <v>22248</v>
      </c>
      <c r="I39" s="9" t="n">
        <v>24000</v>
      </c>
      <c r="J39" s="9" t="n">
        <v>58963</v>
      </c>
      <c r="K39" s="9" t="n">
        <v>29450.33</v>
      </c>
      <c r="L39" s="6">
        <f>MAX(J39 - K39, 0) * MAX((0 - 10)/(10), 0)</f>
        <v/>
      </c>
      <c r="M39" s="9">
        <f>SUMIF('Stock - ETA'!$F$3:F2202,'Rango proyecciones'!C39,'Stock - ETA'!$R$3:R2202)</f>
        <v/>
      </c>
      <c r="N39" s="9">
        <f>SUMIF('Stock - Puerto Chile'!$G$2:G649,'Rango proyecciones'!C39,'Stock - Puerto Chile'!$L$2:L649)</f>
        <v/>
      </c>
      <c r="O39" s="9" t="n"/>
      <c r="P39" s="9" t="n"/>
      <c r="Q39" s="17">
        <f>H39 + M39 + N39 + L39</f>
        <v/>
      </c>
      <c r="R39" s="9">
        <f>MAX(J39 - K39, 0) * MAX((0 - 7)/(7), 0)</f>
        <v/>
      </c>
      <c r="S39" s="9">
        <f>SUMIF('Stock - ETA'!$F$3:F2202,'Rango proyecciones'!C39,'Stock - ETA'!$H$3:H2202)</f>
        <v/>
      </c>
      <c r="T39" s="9">
        <f>SUMIF('Stock - Puerto Chile'!$G$2:G649,'Rango proyecciones'!C39,'Stock - Puerto Chile'!$N$2:N649)</f>
        <v/>
      </c>
      <c r="U39" s="9" t="n"/>
      <c r="V39" s="9" t="n"/>
      <c r="W39" s="17">
        <f>H39 + S39 + R39 + T39</f>
        <v/>
      </c>
      <c r="X39" s="6">
        <f>SUMIF('Stock - ETA'!$F$3:F2202,'Rango proyecciones'!C39,'Stock - ETA'!$S$3:S2202)</f>
        <v/>
      </c>
      <c r="Y39" s="9" t="n"/>
      <c r="Z39" s="17">
        <f>X39 + Y39</f>
        <v/>
      </c>
      <c r="AA39" s="9">
        <f>SUMIF('Stock - ETA'!$F$3:F2202,'Rango proyecciones'!C39,'Stock - ETA'!$I$3:I2202)</f>
        <v/>
      </c>
      <c r="AB39" s="9" t="n"/>
      <c r="AC39" s="17">
        <f>AA39 + AB39</f>
        <v/>
      </c>
      <c r="AD39" s="6" t="n">
        <v>52998</v>
      </c>
      <c r="AE39" s="9">
        <f>SUMIF('Stock - ETA'!$F$3:F2202,'Rango proyecciones'!C39,'Stock - ETA'!$T$3:T2202)</f>
        <v/>
      </c>
      <c r="AF39" s="17">
        <f> 0.8 * AD39 + AE39</f>
        <v/>
      </c>
      <c r="AG39" s="9">
        <f>SUMIF('Stock - ETA'!$F$3:F2202,'Rango proyecciones'!C39,'Stock - ETA'!$J$3:J2202)</f>
        <v/>
      </c>
      <c r="AH39" s="17">
        <f> 0.8 * AD39 + AG39</f>
        <v/>
      </c>
      <c r="AI39" s="6" t="n"/>
    </row>
    <row r="40">
      <c r="A40" s="4" t="inlineStr">
        <is>
          <t>Pollo</t>
        </is>
      </c>
      <c r="B40" s="4" t="inlineStr">
        <is>
          <t>Venta Directa</t>
        </is>
      </c>
      <c r="C40" s="4" t="inlineStr">
        <is>
          <t>agrosuper brasil1012674</t>
        </is>
      </c>
      <c r="D40" s="4" t="inlineStr">
        <is>
          <t>Agrosuper Brasil</t>
        </is>
      </c>
      <c r="E40" s="4" t="n">
        <v>1012674</v>
      </c>
      <c r="F40" s="4" t="inlineStr">
        <is>
          <t>PO Corazon@Pla Cj 19k</t>
        </is>
      </c>
      <c r="G40" s="4" t="inlineStr">
        <is>
          <t>Menudencias</t>
        </is>
      </c>
      <c r="H40" s="6" t="n">
        <v>22226.12</v>
      </c>
      <c r="I40" s="9" t="n">
        <v>24000</v>
      </c>
      <c r="J40" s="9" t="n">
        <v>44400</v>
      </c>
      <c r="K40" s="9" t="n">
        <v>18251.93</v>
      </c>
      <c r="L40" s="6">
        <f>MAX(J40 - K40, 0) * MAX((0 - 10)/(10), 0)</f>
        <v/>
      </c>
      <c r="M40" s="9">
        <f>SUMIF('Stock - ETA'!$F$3:F2202,'Rango proyecciones'!C40,'Stock - ETA'!$R$3:R2202)</f>
        <v/>
      </c>
      <c r="N40" s="9">
        <f>SUMIF('Stock - Puerto Chile'!$G$2:G649,'Rango proyecciones'!C40,'Stock - Puerto Chile'!$L$2:L649)</f>
        <v/>
      </c>
      <c r="O40" s="9" t="n"/>
      <c r="P40" s="9" t="n"/>
      <c r="Q40" s="17">
        <f>H40 + M40 + N40 + L40</f>
        <v/>
      </c>
      <c r="R40" s="9">
        <f>MAX(J40 - K40, 0) * MAX((0 - 7)/(7), 0)</f>
        <v/>
      </c>
      <c r="S40" s="9">
        <f>SUMIF('Stock - ETA'!$F$3:F2202,'Rango proyecciones'!C40,'Stock - ETA'!$H$3:H2202)</f>
        <v/>
      </c>
      <c r="T40" s="9">
        <f>SUMIF('Stock - Puerto Chile'!$G$2:G649,'Rango proyecciones'!C40,'Stock - Puerto Chile'!$N$2:N649)</f>
        <v/>
      </c>
      <c r="U40" s="9" t="n"/>
      <c r="V40" s="9" t="n"/>
      <c r="W40" s="17">
        <f>H40 + S40 + R40 + T40</f>
        <v/>
      </c>
      <c r="X40" s="6">
        <f>SUMIF('Stock - ETA'!$F$3:F2202,'Rango proyecciones'!C40,'Stock - ETA'!$S$3:S2202)</f>
        <v/>
      </c>
      <c r="Y40" s="9" t="n"/>
      <c r="Z40" s="17">
        <f>X40 + Y40</f>
        <v/>
      </c>
      <c r="AA40" s="9">
        <f>SUMIF('Stock - ETA'!$F$3:F2202,'Rango proyecciones'!C40,'Stock - ETA'!$I$3:I2202)</f>
        <v/>
      </c>
      <c r="AB40" s="9" t="n"/>
      <c r="AC40" s="17">
        <f>AA40 + AB40</f>
        <v/>
      </c>
      <c r="AD40" s="6" t="n">
        <v>47700</v>
      </c>
      <c r="AE40" s="9">
        <f>SUMIF('Stock - ETA'!$F$3:F2202,'Rango proyecciones'!C40,'Stock - ETA'!$T$3:T2202)</f>
        <v/>
      </c>
      <c r="AF40" s="17">
        <f> 0.8 * AD40 + AE40</f>
        <v/>
      </c>
      <c r="AG40" s="9">
        <f>SUMIF('Stock - ETA'!$F$3:F2202,'Rango proyecciones'!C40,'Stock - ETA'!$J$3:J2202)</f>
        <v/>
      </c>
      <c r="AH40" s="17">
        <f> 0.8 * AD40 + AG40</f>
        <v/>
      </c>
      <c r="AI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europa1010877</t>
        </is>
      </c>
      <c r="D41" s="4" t="inlineStr">
        <is>
          <t>Agro Europa</t>
        </is>
      </c>
      <c r="E41" s="4" t="n">
        <v>1010877</v>
      </c>
      <c r="F41" s="4" t="inlineStr">
        <is>
          <t>PO Molleja Mrps@ Cj 10k AS</t>
        </is>
      </c>
      <c r="G41" s="4" t="inlineStr">
        <is>
          <t>Menudencias</t>
        </is>
      </c>
      <c r="H41" s="6" t="n">
        <v>72000</v>
      </c>
      <c r="I41" s="9" t="n">
        <v>96000</v>
      </c>
      <c r="J41" s="9" t="n">
        <v>110869</v>
      </c>
      <c r="K41" s="9" t="n">
        <v>103800.37</v>
      </c>
      <c r="L41" s="6">
        <f>MAX(J41 - K41, 0) * MAX((0 - 10)/(10), 0)</f>
        <v/>
      </c>
      <c r="M41" s="9">
        <f>SUMIFS('Stock - ETA'!$R$3:R2202,'Stock - ETA'!$F$3:F2202,'Rango proyecciones'!C41,'Stock - ETA'!$AA$3:AA2202,'Rango proyecciones'!$AJ$5)</f>
        <v/>
      </c>
      <c r="N41" s="9">
        <f>SUMIF('Stock - Puerto Chile'!$G$2:G649,'Rango proyecciones'!C41,'Stock - Puerto Chile'!$L$2:L649)</f>
        <v/>
      </c>
      <c r="O41" s="9" t="n"/>
      <c r="P41" s="9" t="n"/>
      <c r="Q41" s="17">
        <f>H41 + P41 + M41</f>
        <v/>
      </c>
      <c r="R41" s="9">
        <f>MAX(J41 - K41, 0) * MAX((0 - 7)/(7), 0)</f>
        <v/>
      </c>
      <c r="S41" s="9">
        <f>SUMIFS('Stock - ETA'!$H$3:H2202,'Stock - ETA'!$F$3:F2202,'Rango proyecciones'!C41,'Stock - ETA'!$Q$3:Q2202,'Rango proyecciones'!$AJ$5)</f>
        <v/>
      </c>
      <c r="T41" s="9">
        <f>SUMIF('Stock - Puerto Chile'!$G$2:G649,'Rango proyecciones'!C41,'Stock - Puerto Chile'!$N$2:N649)</f>
        <v/>
      </c>
      <c r="U41" s="9" t="n"/>
      <c r="V41" s="9" t="n"/>
      <c r="W41" s="17">
        <f>H41 + V41 + S41</f>
        <v/>
      </c>
      <c r="X41" s="6">
        <f>SUMIFS('Stock - ETA'!$S$3:S2202,'Stock - ETA'!$F$3:F2202,'Rango proyecciones'!C41,'Stock - ETA'!$AA$3:AA2202,'Rango proyecciones'!$AJ$5) + SUMIFS('Stock - ETA'!$R$3:R2202,'Stock - ETA'!$F$3:F2202,'Rango proyecciones'!C41,'Stock - ETA'!$AA$3:AA2202,'Rango proyecciones'!$AJ$7)</f>
        <v/>
      </c>
      <c r="Y41" s="9" t="n"/>
      <c r="Z41" s="17">
        <f>X41 + Y41</f>
        <v/>
      </c>
      <c r="AA41" s="9">
        <f>SUMIFS('Stock - ETA'!$I$3:I2202,'Stock - ETA'!$F$3:F2202,'Rango proyecciones'!C41,'Stock - ETA'!$Q$3:Q2202,'Rango proyecciones'!$AJ$5) + SUMIFS('Stock - ETA'!$H$3:H2202,'Stock - ETA'!$F$3:F2202,'Rango proyecciones'!C41,'Stock - ETA'!$Q$3:Q2202,'Rango proyecciones'!$AJ$7)</f>
        <v/>
      </c>
      <c r="AB41" s="9" t="n"/>
      <c r="AC41" s="17">
        <f>AA41 + AB41</f>
        <v/>
      </c>
      <c r="AD41" s="6" t="n">
        <v>827</v>
      </c>
      <c r="AE41" s="9">
        <f>SUMIFS('Stock - ETA'!$T$3:T2202,'Stock - ETA'!$F$3:F2202,'Rango proyecciones'!C41,'Stock - ETA'!$AA$3:AA2202,'Rango proyecciones'!$AJ$5) + SUMIFS('Stock - ETA'!$S$3:S2202,'Stock - ETA'!$F$3:F2202,'Rango proyecciones'!C41,'Stock - ETA'!$AA$3:AA2202,'Rango proyecciones'!$AJ$8)</f>
        <v/>
      </c>
      <c r="AF41" s="17">
        <f> 0.7 * AD41 + AE41</f>
        <v/>
      </c>
      <c r="AG41" s="9">
        <f>SUMIFS('Stock - ETA'!$J$3:J2202,'Stock - ETA'!$F$3:F2202,'Rango proyecciones'!C41,'Stock - ETA'!$Q$3:Q2202,'Rango proyecciones'!$AJ$5) + SUMIFS('Stock - ETA'!$I$3:I2202,'Stock - ETA'!$F$3:F2202,'Rango proyecciones'!C41,'Stock - ETA'!$Q$3:Q2202,'Rango proyecciones'!$AJ$8)</f>
        <v/>
      </c>
      <c r="AH41" s="17">
        <f> 0.7 * AD41 + AG41</f>
        <v/>
      </c>
      <c r="AI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europa1011748</t>
        </is>
      </c>
      <c r="D42" s="4" t="inlineStr">
        <is>
          <t>Agro Europa</t>
        </is>
      </c>
      <c r="E42" s="4" t="n">
        <v>1011748</v>
      </c>
      <c r="F42" s="4" t="inlineStr">
        <is>
          <t>PO PchDeh &gt;170 NMr@ Cj 10k AS</t>
        </is>
      </c>
      <c r="G42" s="4" t="inlineStr">
        <is>
          <t>Pechuga Desh</t>
        </is>
      </c>
      <c r="H42" s="6" t="n">
        <v>97920</v>
      </c>
      <c r="I42" s="9" t="n">
        <v>108000</v>
      </c>
      <c r="J42" s="9" t="n">
        <v>210000</v>
      </c>
      <c r="K42" s="9" t="n">
        <v>217718.36</v>
      </c>
      <c r="L42" s="6">
        <f>MAX(J42 - K42, 0) * MAX((0 - 10)/(10), 0)</f>
        <v/>
      </c>
      <c r="M42" s="9">
        <f>SUMIFS('Stock - ETA'!$R$3:R2202,'Stock - ETA'!$F$3:F2202,'Rango proyecciones'!C42,'Stock - ETA'!$AA$3:AA2202,'Rango proyecciones'!$AJ$5)</f>
        <v/>
      </c>
      <c r="N42" s="9">
        <f>SUMIF('Stock - Puerto Chile'!$G$2:G649,'Rango proyecciones'!C42,'Stock - Puerto Chile'!$L$2:L649)</f>
        <v/>
      </c>
      <c r="O42" s="9">
        <f>0 * (0 / 24)</f>
        <v/>
      </c>
      <c r="P42" s="9">
        <f>146880 * (0 / 24)</f>
        <v/>
      </c>
      <c r="Q42" s="17">
        <f>H42 + P42 + M42</f>
        <v/>
      </c>
      <c r="R42" s="9">
        <f>MAX(J42 - K42, 0) * MAX((0 - 7)/(7), 0)</f>
        <v/>
      </c>
      <c r="S42" s="9">
        <f>SUMIFS('Stock - ETA'!$H$3:H2202,'Stock - ETA'!$F$3:F2202,'Rango proyecciones'!C42,'Stock - ETA'!$Q$3:Q2202,'Rango proyecciones'!$AJ$5)</f>
        <v/>
      </c>
      <c r="T42" s="9">
        <f>SUMIF('Stock - Puerto Chile'!$G$2:G649,'Rango proyecciones'!C42,'Stock - Puerto Chile'!$N$2:N649)</f>
        <v/>
      </c>
      <c r="U42" s="9">
        <f>0 * (0 / 24)</f>
        <v/>
      </c>
      <c r="V42" s="9">
        <f>146880 * (0 / 24)</f>
        <v/>
      </c>
      <c r="W42" s="17">
        <f>H42 + V42 + S42</f>
        <v/>
      </c>
      <c r="X42" s="6">
        <f>SUMIFS('Stock - ETA'!$S$3:S2202,'Stock - ETA'!$F$3:F2202,'Rango proyecciones'!C42,'Stock - ETA'!$AA$3:AA2202,'Rango proyecciones'!$AJ$5) + SUMIFS('Stock - ETA'!$R$3:R2202,'Stock - ETA'!$F$3:F2202,'Rango proyecciones'!C42,'Stock - ETA'!$AA$3:AA2202,'Rango proyecciones'!$AJ$7)</f>
        <v/>
      </c>
      <c r="Y42" s="9" t="n"/>
      <c r="Z42" s="17">
        <f>X42 + Y42</f>
        <v/>
      </c>
      <c r="AA42" s="9">
        <f>SUMIFS('Stock - ETA'!$I$3:I2202,'Stock - ETA'!$F$3:F2202,'Rango proyecciones'!C42,'Stock - ETA'!$Q$3:Q2202,'Rango proyecciones'!$AJ$5) + SUMIFS('Stock - ETA'!$H$3:H2202,'Stock - ETA'!$F$3:F2202,'Rango proyecciones'!C42,'Stock - ETA'!$Q$3:Q2202,'Rango proyecciones'!$AJ$7)</f>
        <v/>
      </c>
      <c r="AB42" s="9" t="n"/>
      <c r="AC42" s="17">
        <f>AA42 + AB42</f>
        <v/>
      </c>
      <c r="AD42" s="6" t="n">
        <v>136800</v>
      </c>
      <c r="AE42" s="9">
        <f>SUMIFS('Stock - ETA'!$T$3:T2202,'Stock - ETA'!$F$3:F2202,'Rango proyecciones'!C42,'Stock - ETA'!$AA$3:AA2202,'Rango proyecciones'!$AJ$5) + SUMIFS('Stock - ETA'!$S$3:S2202,'Stock - ETA'!$F$3:F2202,'Rango proyecciones'!C42,'Stock - ETA'!$AA$3:AA2202,'Rango proyecciones'!$AJ$8)</f>
        <v/>
      </c>
      <c r="AF42" s="17">
        <f> 0.7 * AD42 + AE42</f>
        <v/>
      </c>
      <c r="AG42" s="9">
        <f>SUMIFS('Stock - ETA'!$J$3:J2202,'Stock - ETA'!$F$3:F2202,'Rango proyecciones'!C42,'Stock - ETA'!$Q$3:Q2202,'Rango proyecciones'!$AJ$5) + SUMIFS('Stock - ETA'!$I$3:I2202,'Stock - ETA'!$F$3:F2202,'Rango proyecciones'!C42,'Stock - ETA'!$Q$3:Q2202,'Rango proyecciones'!$AJ$8)</f>
        <v/>
      </c>
      <c r="AH42" s="17">
        <f> 0.7 * AD42 + AG42</f>
        <v/>
      </c>
      <c r="AI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europa1011749</t>
        </is>
      </c>
      <c r="D43" s="4" t="inlineStr">
        <is>
          <t>Agro Europa</t>
        </is>
      </c>
      <c r="E43" s="4" t="n">
        <v>1011749</v>
      </c>
      <c r="F43" s="4" t="inlineStr">
        <is>
          <t>PO PchDeh NMr Blo@ Cj 10k AS</t>
        </is>
      </c>
      <c r="G43" s="4" t="inlineStr">
        <is>
          <t>Pechuga Desh</t>
        </is>
      </c>
      <c r="H43" s="6" t="n">
        <v>16600</v>
      </c>
      <c r="I43" s="9" t="n">
        <v>21600</v>
      </c>
      <c r="J43" s="9" t="n">
        <v>0</v>
      </c>
      <c r="K43" s="9" t="n">
        <v>0</v>
      </c>
      <c r="L43" s="6">
        <f>MAX(J43 - K43, 0) * MAX((0 - 10)/(10), 0)</f>
        <v/>
      </c>
      <c r="M43" s="9">
        <f>SUMIFS('Stock - ETA'!$R$3:R2202,'Stock - ETA'!$F$3:F2202,'Rango proyecciones'!C43,'Stock - ETA'!$AA$3:AA2202,'Rango proyecciones'!$AJ$5)</f>
        <v/>
      </c>
      <c r="N43" s="9">
        <f>SUMIF('Stock - Puerto Chile'!$G$2:G649,'Rango proyecciones'!C43,'Stock - Puerto Chile'!$L$2:L649)</f>
        <v/>
      </c>
      <c r="O43" s="9">
        <f>0 * (0 / 24)</f>
        <v/>
      </c>
      <c r="P43" s="9">
        <f>21600 * (0 / 24)</f>
        <v/>
      </c>
      <c r="Q43" s="17">
        <f>H43 + P43 + M43</f>
        <v/>
      </c>
      <c r="R43" s="9">
        <f>MAX(J43 - K43, 0) * MAX((0 - 7)/(7), 0)</f>
        <v/>
      </c>
      <c r="S43" s="9">
        <f>SUMIFS('Stock - ETA'!$H$3:H2202,'Stock - ETA'!$F$3:F2202,'Rango proyecciones'!C43,'Stock - ETA'!$Q$3:Q2202,'Rango proyecciones'!$AJ$5)</f>
        <v/>
      </c>
      <c r="T43" s="9">
        <f>SUMIF('Stock - Puerto Chile'!$G$2:G649,'Rango proyecciones'!C43,'Stock - Puerto Chile'!$N$2:N649)</f>
        <v/>
      </c>
      <c r="U43" s="9">
        <f>0 * (0 / 24)</f>
        <v/>
      </c>
      <c r="V43" s="9">
        <f>21600 * (0 / 24)</f>
        <v/>
      </c>
      <c r="W43" s="17">
        <f>H43 + V43 + S43</f>
        <v/>
      </c>
      <c r="X43" s="6">
        <f>SUMIFS('Stock - ETA'!$S$3:S2202,'Stock - ETA'!$F$3:F2202,'Rango proyecciones'!C43,'Stock - ETA'!$AA$3:AA2202,'Rango proyecciones'!$AJ$5) + SUMIFS('Stock - ETA'!$R$3:R2202,'Stock - ETA'!$F$3:F2202,'Rango proyecciones'!C43,'Stock - ETA'!$AA$3:AA2202,'Rango proyecciones'!$AJ$7)</f>
        <v/>
      </c>
      <c r="Y43" s="9" t="n"/>
      <c r="Z43" s="17">
        <f>X43 + Y43</f>
        <v/>
      </c>
      <c r="AA43" s="9">
        <f>SUMIFS('Stock - ETA'!$I$3:I2202,'Stock - ETA'!$F$3:F2202,'Rango proyecciones'!C43,'Stock - ETA'!$Q$3:Q2202,'Rango proyecciones'!$AJ$5) + SUMIFS('Stock - ETA'!$H$3:H2202,'Stock - ETA'!$F$3:F2202,'Rango proyecciones'!C43,'Stock - ETA'!$Q$3:Q2202,'Rango proyecciones'!$AJ$7)</f>
        <v/>
      </c>
      <c r="AB43" s="9" t="n"/>
      <c r="AC43" s="17">
        <f>AA43 + AB43</f>
        <v/>
      </c>
      <c r="AD43" s="6" t="n"/>
      <c r="AE43" s="9">
        <f>SUMIFS('Stock - ETA'!$T$3:T2202,'Stock - ETA'!$F$3:F2202,'Rango proyecciones'!C43,'Stock - ETA'!$AA$3:AA2202,'Rango proyecciones'!$AJ$5) + SUMIFS('Stock - ETA'!$S$3:S2202,'Stock - ETA'!$F$3:F2202,'Rango proyecciones'!C43,'Stock - ETA'!$AA$3:AA2202,'Rango proyecciones'!$AJ$8)</f>
        <v/>
      </c>
      <c r="AF43" s="17">
        <f> 0.7 * AD43 + AE43</f>
        <v/>
      </c>
      <c r="AG43" s="9">
        <f>SUMIFS('Stock - ETA'!$J$3:J2202,'Stock - ETA'!$F$3:F2202,'Rango proyecciones'!C43,'Stock - ETA'!$Q$3:Q2202,'Rango proyecciones'!$AJ$5) + SUMIFS('Stock - ETA'!$I$3:I2202,'Stock - ETA'!$F$3:F2202,'Rango proyecciones'!C43,'Stock - ETA'!$Q$3:Q2202,'Rango proyecciones'!$AJ$8)</f>
        <v/>
      </c>
      <c r="AH43" s="17">
        <f> 0.7 * AD43 + AG43</f>
        <v/>
      </c>
      <c r="AI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europa1011906</t>
        </is>
      </c>
      <c r="D44" s="4" t="inlineStr">
        <is>
          <t>Agro Europa</t>
        </is>
      </c>
      <c r="E44" s="4" t="n">
        <v>1011906</v>
      </c>
      <c r="F44" s="4" t="inlineStr">
        <is>
          <t>PO File NMr@Bo Cj 15K AS</t>
        </is>
      </c>
      <c r="G44" s="4" t="inlineStr">
        <is>
          <t>Filete</t>
        </is>
      </c>
      <c r="H44" s="6" t="n">
        <v>21000</v>
      </c>
      <c r="I44" s="9" t="n">
        <v>0</v>
      </c>
      <c r="J44" s="9" t="n">
        <v>0</v>
      </c>
      <c r="K44" s="9" t="n">
        <v>0</v>
      </c>
      <c r="L44" s="6">
        <f>MAX(J44 - K44, 0) * MAX((0 - 10)/(10), 0)</f>
        <v/>
      </c>
      <c r="M44" s="9">
        <f>SUMIFS('Stock - ETA'!$R$3:R2202,'Stock - ETA'!$F$3:F2202,'Rango proyecciones'!C44,'Stock - ETA'!$AA$3:AA2202,'Rango proyecciones'!$AJ$5)</f>
        <v/>
      </c>
      <c r="N44" s="9">
        <f>SUMIF('Stock - Puerto Chile'!$G$2:G649,'Rango proyecciones'!C44,'Stock - Puerto Chile'!$L$2:L649)</f>
        <v/>
      </c>
      <c r="O44" s="9">
        <f>0 * (0 / 24)</f>
        <v/>
      </c>
      <c r="P44" s="9">
        <f>21000 * (0 / 24)</f>
        <v/>
      </c>
      <c r="Q44" s="17">
        <f>H44 + P44 + M44</f>
        <v/>
      </c>
      <c r="R44" s="9">
        <f>MAX(J44 - K44, 0) * MAX((0 - 7)/(7), 0)</f>
        <v/>
      </c>
      <c r="S44" s="9">
        <f>SUMIFS('Stock - ETA'!$H$3:H2202,'Stock - ETA'!$F$3:F2202,'Rango proyecciones'!C44,'Stock - ETA'!$Q$3:Q2202,'Rango proyecciones'!$AJ$5)</f>
        <v/>
      </c>
      <c r="T44" s="9">
        <f>SUMIF('Stock - Puerto Chile'!$G$2:G649,'Rango proyecciones'!C44,'Stock - Puerto Chile'!$N$2:N649)</f>
        <v/>
      </c>
      <c r="U44" s="9">
        <f>0 * (0 / 24)</f>
        <v/>
      </c>
      <c r="V44" s="9">
        <f>21000 * (0 / 24)</f>
        <v/>
      </c>
      <c r="W44" s="17">
        <f>H44 + V44 + S44</f>
        <v/>
      </c>
      <c r="X44" s="6">
        <f>SUMIFS('Stock - ETA'!$S$3:S2202,'Stock - ETA'!$F$3:F2202,'Rango proyecciones'!C44,'Stock - ETA'!$AA$3:AA2202,'Rango proyecciones'!$AJ$5) + SUMIFS('Stock - ETA'!$R$3:R2202,'Stock - ETA'!$F$3:F2202,'Rango proyecciones'!C44,'Stock - ETA'!$AA$3:AA2202,'Rango proyecciones'!$AJ$7)</f>
        <v/>
      </c>
      <c r="Y44" s="9" t="n"/>
      <c r="Z44" s="17">
        <f>X44 + Y44</f>
        <v/>
      </c>
      <c r="AA44" s="9">
        <f>SUMIFS('Stock - ETA'!$I$3:I2202,'Stock - ETA'!$F$3:F2202,'Rango proyecciones'!C44,'Stock - ETA'!$Q$3:Q2202,'Rango proyecciones'!$AJ$5) + SUMIFS('Stock - ETA'!$H$3:H2202,'Stock - ETA'!$F$3:F2202,'Rango proyecciones'!C44,'Stock - ETA'!$Q$3:Q2202,'Rango proyecciones'!$AJ$7)</f>
        <v/>
      </c>
      <c r="AB44" s="9" t="n"/>
      <c r="AC44" s="17">
        <f>AA44 + AB44</f>
        <v/>
      </c>
      <c r="AD44" s="6" t="n"/>
      <c r="AE44" s="9">
        <f>SUMIFS('Stock - ETA'!$T$3:T2202,'Stock - ETA'!$F$3:F2202,'Rango proyecciones'!C44,'Stock - ETA'!$AA$3:AA2202,'Rango proyecciones'!$AJ$5) + SUMIFS('Stock - ETA'!$S$3:S2202,'Stock - ETA'!$F$3:F2202,'Rango proyecciones'!C44,'Stock - ETA'!$AA$3:AA2202,'Rango proyecciones'!$AJ$8)</f>
        <v/>
      </c>
      <c r="AF44" s="17">
        <f> 0.7 * AD44 + AE44</f>
        <v/>
      </c>
      <c r="AG44" s="9">
        <f>SUMIFS('Stock - ETA'!$J$3:J2202,'Stock - ETA'!$F$3:F2202,'Rango proyecciones'!C44,'Stock - ETA'!$Q$3:Q2202,'Rango proyecciones'!$AJ$5) + SUMIFS('Stock - ETA'!$I$3:I2202,'Stock - ETA'!$F$3:F2202,'Rango proyecciones'!C44,'Stock - ETA'!$Q$3:Q2202,'Rango proyecciones'!$AJ$8)</f>
        <v/>
      </c>
      <c r="AH44" s="17">
        <f> 0.7 * AD44 + AG44</f>
        <v/>
      </c>
      <c r="AI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europa1012207</t>
        </is>
      </c>
      <c r="D45" s="4" t="inlineStr">
        <is>
          <t>Agro Europa</t>
        </is>
      </c>
      <c r="E45" s="4" t="n">
        <v>1012207</v>
      </c>
      <c r="F45" s="4" t="inlineStr">
        <is>
          <t>PO Ctre Mrps@ Bo 12x1k Cj AS</t>
        </is>
      </c>
      <c r="G45" s="4" t="inlineStr">
        <is>
          <t>Menudencias</t>
        </is>
      </c>
      <c r="H45" s="6" t="n">
        <v>0</v>
      </c>
      <c r="I45" s="9" t="n">
        <v>48000</v>
      </c>
      <c r="J45" s="9" t="n">
        <v>53500</v>
      </c>
      <c r="K45" s="9" t="n">
        <v>48342.33</v>
      </c>
      <c r="L45" s="6">
        <f>MAX(J45 - K45, 0) * MAX((0 - 10)/(10), 0)</f>
        <v/>
      </c>
      <c r="M45" s="9">
        <f>SUMIFS('Stock - ETA'!$R$3:R2202,'Stock - ETA'!$F$3:F2202,'Rango proyecciones'!C45,'Stock - ETA'!$AA$3:AA2202,'Rango proyecciones'!$AJ$5)</f>
        <v/>
      </c>
      <c r="N45" s="9">
        <f>SUMIF('Stock - Puerto Chile'!$G$2:G649,'Rango proyecciones'!C45,'Stock - Puerto Chile'!$L$2:L649)</f>
        <v/>
      </c>
      <c r="O45" s="9" t="n"/>
      <c r="P45" s="9" t="n"/>
      <c r="Q45" s="17">
        <f>H45 + P45 + M45</f>
        <v/>
      </c>
      <c r="R45" s="9">
        <f>MAX(J45 - K45, 0) * MAX((0 - 7)/(7), 0)</f>
        <v/>
      </c>
      <c r="S45" s="9">
        <f>SUMIFS('Stock - ETA'!$H$3:H2202,'Stock - ETA'!$F$3:F2202,'Rango proyecciones'!C45,'Stock - ETA'!$Q$3:Q2202,'Rango proyecciones'!$AJ$5)</f>
        <v/>
      </c>
      <c r="T45" s="9">
        <f>SUMIF('Stock - Puerto Chile'!$G$2:G649,'Rango proyecciones'!C45,'Stock - Puerto Chile'!$N$2:N649)</f>
        <v/>
      </c>
      <c r="U45" s="9" t="n"/>
      <c r="V45" s="9" t="n"/>
      <c r="W45" s="17">
        <f>H45 + V45 + S45</f>
        <v/>
      </c>
      <c r="X45" s="6">
        <f>SUMIFS('Stock - ETA'!$S$3:S2202,'Stock - ETA'!$F$3:F2202,'Rango proyecciones'!C45,'Stock - ETA'!$AA$3:AA2202,'Rango proyecciones'!$AJ$5) + SUMIFS('Stock - ETA'!$R$3:R2202,'Stock - ETA'!$F$3:F2202,'Rango proyecciones'!C45,'Stock - ETA'!$AA$3:AA2202,'Rango proyecciones'!$AJ$7)</f>
        <v/>
      </c>
      <c r="Y45" s="9" t="n"/>
      <c r="Z45" s="17">
        <f>X45 + Y45</f>
        <v/>
      </c>
      <c r="AA45" s="9">
        <f>SUMIFS('Stock - ETA'!$I$3:I2202,'Stock - ETA'!$F$3:F2202,'Rango proyecciones'!C45,'Stock - ETA'!$Q$3:Q2202,'Rango proyecciones'!$AJ$5) + SUMIFS('Stock - ETA'!$H$3:H2202,'Stock - ETA'!$F$3:F2202,'Rango proyecciones'!C45,'Stock - ETA'!$Q$3:Q2202,'Rango proyecciones'!$AJ$7)</f>
        <v/>
      </c>
      <c r="AB45" s="9" t="n"/>
      <c r="AC45" s="17">
        <f>AA45 + AB45</f>
        <v/>
      </c>
      <c r="AD45" s="6" t="n">
        <v>48000</v>
      </c>
      <c r="AE45" s="9">
        <f>SUMIFS('Stock - ETA'!$T$3:T2202,'Stock - ETA'!$F$3:F2202,'Rango proyecciones'!C45,'Stock - ETA'!$AA$3:AA2202,'Rango proyecciones'!$AJ$5) + SUMIFS('Stock - ETA'!$S$3:S2202,'Stock - ETA'!$F$3:F2202,'Rango proyecciones'!C45,'Stock - ETA'!$AA$3:AA2202,'Rango proyecciones'!$AJ$8)</f>
        <v/>
      </c>
      <c r="AF45" s="17">
        <f> 0.7 * AD45 + AE45</f>
        <v/>
      </c>
      <c r="AG45" s="9">
        <f>SUMIFS('Stock - ETA'!$J$3:J2202,'Stock - ETA'!$F$3:F2202,'Rango proyecciones'!C45,'Stock - ETA'!$Q$3:Q2202,'Rango proyecciones'!$AJ$5) + SUMIFS('Stock - ETA'!$I$3:I2202,'Stock - ETA'!$F$3:F2202,'Rango proyecciones'!C45,'Stock - ETA'!$Q$3:Q2202,'Rango proyecciones'!$AJ$8)</f>
        <v/>
      </c>
      <c r="AH45" s="17">
        <f> 0.7 * AD45 + AG45</f>
        <v/>
      </c>
      <c r="AI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europa1012405</t>
        </is>
      </c>
      <c r="D46" s="4" t="inlineStr">
        <is>
          <t>Agro Europa</t>
        </is>
      </c>
      <c r="E46" s="4" t="n">
        <v>1012405</v>
      </c>
      <c r="F46" s="4" t="inlineStr">
        <is>
          <t>PO PchDeh BTI 18.6%@ MQOI Cj 10k AS</t>
        </is>
      </c>
      <c r="G46" s="4" t="inlineStr">
        <is>
          <t>Pechuga Desh</t>
        </is>
      </c>
      <c r="H46" s="6" t="n">
        <v>16200</v>
      </c>
      <c r="I46" s="9" t="n">
        <v>20000</v>
      </c>
      <c r="J46" s="9" t="n">
        <v>0</v>
      </c>
      <c r="K46" s="9" t="n">
        <v>0</v>
      </c>
      <c r="L46" s="6">
        <f>MAX(J46 - K46, 0) * MAX((0 - 10)/(10), 0)</f>
        <v/>
      </c>
      <c r="M46" s="9">
        <f>SUMIFS('Stock - ETA'!$R$3:R2202,'Stock - ETA'!$F$3:F2202,'Rango proyecciones'!C46,'Stock - ETA'!$AA$3:AA2202,'Rango proyecciones'!$AJ$5)</f>
        <v/>
      </c>
      <c r="N46" s="9">
        <f>SUMIF('Stock - Puerto Chile'!$G$2:G649,'Rango proyecciones'!C46,'Stock - Puerto Chile'!$L$2:L649)</f>
        <v/>
      </c>
      <c r="O46" s="9">
        <f>0 * (0 / 24)</f>
        <v/>
      </c>
      <c r="P46" s="9">
        <f>27360 * (0 / 24)</f>
        <v/>
      </c>
      <c r="Q46" s="17">
        <f>H46 + P46 + M46</f>
        <v/>
      </c>
      <c r="R46" s="9">
        <f>MAX(J46 - K46, 0) * MAX((0 - 7)/(7), 0)</f>
        <v/>
      </c>
      <c r="S46" s="9">
        <f>SUMIFS('Stock - ETA'!$H$3:H2202,'Stock - ETA'!$F$3:F2202,'Rango proyecciones'!C46,'Stock - ETA'!$Q$3:Q2202,'Rango proyecciones'!$AJ$5)</f>
        <v/>
      </c>
      <c r="T46" s="9">
        <f>SUMIF('Stock - Puerto Chile'!$G$2:G649,'Rango proyecciones'!C46,'Stock - Puerto Chile'!$N$2:N649)</f>
        <v/>
      </c>
      <c r="U46" s="9">
        <f>0 * (0 / 24)</f>
        <v/>
      </c>
      <c r="V46" s="9">
        <f>27360 * (0 / 24)</f>
        <v/>
      </c>
      <c r="W46" s="17">
        <f>H46 + V46 + S46</f>
        <v/>
      </c>
      <c r="X46" s="6">
        <f>SUMIFS('Stock - ETA'!$S$3:S2202,'Stock - ETA'!$F$3:F2202,'Rango proyecciones'!C46,'Stock - ETA'!$AA$3:AA2202,'Rango proyecciones'!$AJ$5) + SUMIFS('Stock - ETA'!$R$3:R2202,'Stock - ETA'!$F$3:F2202,'Rango proyecciones'!C46,'Stock - ETA'!$AA$3:AA2202,'Rango proyecciones'!$AJ$7)</f>
        <v/>
      </c>
      <c r="Y46" s="9" t="n"/>
      <c r="Z46" s="17">
        <f>X46 + Y46</f>
        <v/>
      </c>
      <c r="AA46" s="9">
        <f>SUMIFS('Stock - ETA'!$I$3:I2202,'Stock - ETA'!$F$3:F2202,'Rango proyecciones'!C46,'Stock - ETA'!$Q$3:Q2202,'Rango proyecciones'!$AJ$5) + SUMIFS('Stock - ETA'!$H$3:H2202,'Stock - ETA'!$F$3:F2202,'Rango proyecciones'!C46,'Stock - ETA'!$Q$3:Q2202,'Rango proyecciones'!$AJ$7)</f>
        <v/>
      </c>
      <c r="AB46" s="9" t="n"/>
      <c r="AC46" s="17">
        <f>AA46 + AB46</f>
        <v/>
      </c>
      <c r="AD46" s="6" t="n"/>
      <c r="AE46" s="9">
        <f>SUMIFS('Stock - ETA'!$T$3:T2202,'Stock - ETA'!$F$3:F2202,'Rango proyecciones'!C46,'Stock - ETA'!$AA$3:AA2202,'Rango proyecciones'!$AJ$5) + SUMIFS('Stock - ETA'!$S$3:S2202,'Stock - ETA'!$F$3:F2202,'Rango proyecciones'!C46,'Stock - ETA'!$AA$3:AA2202,'Rango proyecciones'!$AJ$8)</f>
        <v/>
      </c>
      <c r="AF46" s="17">
        <f> 0.7 * AD46 + AE46</f>
        <v/>
      </c>
      <c r="AG46" s="9">
        <f>SUMIFS('Stock - ETA'!$J$3:J2202,'Stock - ETA'!$F$3:F2202,'Rango proyecciones'!C46,'Stock - ETA'!$Q$3:Q2202,'Rango proyecciones'!$AJ$5) + SUMIFS('Stock - ETA'!$I$3:I2202,'Stock - ETA'!$F$3:F2202,'Rango proyecciones'!C46,'Stock - ETA'!$Q$3:Q2202,'Rango proyecciones'!$AJ$8)</f>
        <v/>
      </c>
      <c r="AH46" s="17">
        <f> 0.7 * AD46 + AG46</f>
        <v/>
      </c>
      <c r="AI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europa1012432</t>
        </is>
      </c>
      <c r="D47" s="4" t="inlineStr">
        <is>
          <t>Agro Europa</t>
        </is>
      </c>
      <c r="E47" s="4" t="n">
        <v>1012432</v>
      </c>
      <c r="F47" s="4" t="inlineStr">
        <is>
          <t>PO PchDeh IQF NMr@ Cj 10k AS</t>
        </is>
      </c>
      <c r="G47" s="4" t="inlineStr">
        <is>
          <t>Pechuga Desh</t>
        </is>
      </c>
      <c r="H47" s="6" t="n">
        <v>25600</v>
      </c>
      <c r="I47" s="9" t="n">
        <v>0</v>
      </c>
      <c r="J47" s="9" t="n">
        <v>0</v>
      </c>
      <c r="K47" s="9" t="n">
        <v>0</v>
      </c>
      <c r="L47" s="6">
        <f>MAX(J47 - K47, 0) * MAX((0 - 10)/(10), 0)</f>
        <v/>
      </c>
      <c r="M47" s="9">
        <f>SUMIFS('Stock - ETA'!$R$3:R2202,'Stock - ETA'!$F$3:F2202,'Rango proyecciones'!C47,'Stock - ETA'!$AA$3:AA2202,'Rango proyecciones'!$AJ$5)</f>
        <v/>
      </c>
      <c r="N47" s="9">
        <f>SUMIF('Stock - Puerto Chile'!$G$2:G649,'Rango proyecciones'!C47,'Stock - Puerto Chile'!$L$2:L649)</f>
        <v/>
      </c>
      <c r="O47" s="9">
        <f>0 * (0 / 24)</f>
        <v/>
      </c>
      <c r="P47" s="9">
        <f>22680 * (0 / 24)</f>
        <v/>
      </c>
      <c r="Q47" s="17">
        <f>H47 + P47 + M47</f>
        <v/>
      </c>
      <c r="R47" s="9">
        <f>MAX(J47 - K47, 0) * MAX((0 - 7)/(7), 0)</f>
        <v/>
      </c>
      <c r="S47" s="9">
        <f>SUMIFS('Stock - ETA'!$H$3:H2202,'Stock - ETA'!$F$3:F2202,'Rango proyecciones'!C47,'Stock - ETA'!$Q$3:Q2202,'Rango proyecciones'!$AJ$5)</f>
        <v/>
      </c>
      <c r="T47" s="9">
        <f>SUMIF('Stock - Puerto Chile'!$G$2:G649,'Rango proyecciones'!C47,'Stock - Puerto Chile'!$N$2:N649)</f>
        <v/>
      </c>
      <c r="U47" s="9">
        <f>0 * (0 / 24)</f>
        <v/>
      </c>
      <c r="V47" s="9">
        <f>22680 * (0 / 24)</f>
        <v/>
      </c>
      <c r="W47" s="17">
        <f>H47 + V47 + S47</f>
        <v/>
      </c>
      <c r="X47" s="6">
        <f>SUMIFS('Stock - ETA'!$S$3:S2202,'Stock - ETA'!$F$3:F2202,'Rango proyecciones'!C47,'Stock - ETA'!$AA$3:AA2202,'Rango proyecciones'!$AJ$5) + SUMIFS('Stock - ETA'!$R$3:R2202,'Stock - ETA'!$F$3:F2202,'Rango proyecciones'!C47,'Stock - ETA'!$AA$3:AA2202,'Rango proyecciones'!$AJ$7)</f>
        <v/>
      </c>
      <c r="Y47" s="9" t="n"/>
      <c r="Z47" s="17">
        <f>X47 + Y47</f>
        <v/>
      </c>
      <c r="AA47" s="9">
        <f>SUMIFS('Stock - ETA'!$I$3:I2202,'Stock - ETA'!$F$3:F2202,'Rango proyecciones'!C47,'Stock - ETA'!$Q$3:Q2202,'Rango proyecciones'!$AJ$5) + SUMIFS('Stock - ETA'!$H$3:H2202,'Stock - ETA'!$F$3:F2202,'Rango proyecciones'!C47,'Stock - ETA'!$Q$3:Q2202,'Rango proyecciones'!$AJ$7)</f>
        <v/>
      </c>
      <c r="AB47" s="9" t="n"/>
      <c r="AC47" s="17">
        <f>AA47 + AB47</f>
        <v/>
      </c>
      <c r="AD47" s="6" t="n"/>
      <c r="AE47" s="9">
        <f>SUMIFS('Stock - ETA'!$T$3:T2202,'Stock - ETA'!$F$3:F2202,'Rango proyecciones'!C47,'Stock - ETA'!$AA$3:AA2202,'Rango proyecciones'!$AJ$5) + SUMIFS('Stock - ETA'!$S$3:S2202,'Stock - ETA'!$F$3:F2202,'Rango proyecciones'!C47,'Stock - ETA'!$AA$3:AA2202,'Rango proyecciones'!$AJ$8)</f>
        <v/>
      </c>
      <c r="AF47" s="17">
        <f> 0.7 * AD47 + AE47</f>
        <v/>
      </c>
      <c r="AG47" s="9">
        <f>SUMIFS('Stock - ETA'!$J$3:J2202,'Stock - ETA'!$F$3:F2202,'Rango proyecciones'!C47,'Stock - ETA'!$Q$3:Q2202,'Rango proyecciones'!$AJ$5) + SUMIFS('Stock - ETA'!$I$3:I2202,'Stock - ETA'!$F$3:F2202,'Rango proyecciones'!C47,'Stock - ETA'!$Q$3:Q2202,'Rango proyecciones'!$AJ$8)</f>
        <v/>
      </c>
      <c r="AH47" s="17">
        <f> 0.7 * AD47 + AG47</f>
        <v/>
      </c>
      <c r="AI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europa1012724</t>
        </is>
      </c>
      <c r="D48" s="4" t="inlineStr">
        <is>
          <t>Agro Europa</t>
        </is>
      </c>
      <c r="E48" s="4" t="n">
        <v>1012724</v>
      </c>
      <c r="F48" s="4" t="inlineStr">
        <is>
          <t>PO PF Corazon@ Bo 19k Cj</t>
        </is>
      </c>
      <c r="G48" s="4" t="inlineStr">
        <is>
          <t>Menudencias</t>
        </is>
      </c>
      <c r="H48" s="6" t="n">
        <v>18248.2</v>
      </c>
      <c r="I48" s="9" t="n">
        <v>0</v>
      </c>
      <c r="J48" s="9" t="n"/>
      <c r="K48" s="9" t="n">
        <v>3185.66</v>
      </c>
      <c r="L48" s="6">
        <f>MAX(J48 - K48, 0) * MAX((0 - 10)/(10), 0)</f>
        <v/>
      </c>
      <c r="M48" s="9">
        <f>SUMIFS('Stock - ETA'!$R$3:R2202,'Stock - ETA'!$F$3:F2202,'Rango proyecciones'!C48,'Stock - ETA'!$AA$3:AA2202,'Rango proyecciones'!$AJ$5)</f>
        <v/>
      </c>
      <c r="N48" s="9">
        <f>SUMIF('Stock - Puerto Chile'!$G$2:G649,'Rango proyecciones'!C48,'Stock - Puerto Chile'!$L$2:L649)</f>
        <v/>
      </c>
      <c r="O48" s="9" t="n"/>
      <c r="P48" s="9" t="n"/>
      <c r="Q48" s="17">
        <f>H48 + P48 + M48</f>
        <v/>
      </c>
      <c r="R48" s="9">
        <f>MAX(J48 - K48, 0) * MAX((0 - 7)/(7), 0)</f>
        <v/>
      </c>
      <c r="S48" s="9">
        <f>SUMIFS('Stock - ETA'!$H$3:H2202,'Stock - ETA'!$F$3:F2202,'Rango proyecciones'!C48,'Stock - ETA'!$Q$3:Q2202,'Rango proyecciones'!$AJ$5)</f>
        <v/>
      </c>
      <c r="T48" s="9">
        <f>SUMIF('Stock - Puerto Chile'!$G$2:G649,'Rango proyecciones'!C48,'Stock - Puerto Chile'!$N$2:N649)</f>
        <v/>
      </c>
      <c r="U48" s="9" t="n"/>
      <c r="V48" s="9" t="n"/>
      <c r="W48" s="17">
        <f>H48 + V48 + S48</f>
        <v/>
      </c>
      <c r="X48" s="6">
        <f>SUMIFS('Stock - ETA'!$S$3:S2202,'Stock - ETA'!$F$3:F2202,'Rango proyecciones'!C48,'Stock - ETA'!$AA$3:AA2202,'Rango proyecciones'!$AJ$5) + SUMIFS('Stock - ETA'!$R$3:R2202,'Stock - ETA'!$F$3:F2202,'Rango proyecciones'!C48,'Stock - ETA'!$AA$3:AA2202,'Rango proyecciones'!$AJ$7)</f>
        <v/>
      </c>
      <c r="Y48" s="9" t="n"/>
      <c r="Z48" s="17">
        <f>X48 + Y48</f>
        <v/>
      </c>
      <c r="AA48" s="9">
        <f>SUMIFS('Stock - ETA'!$I$3:I2202,'Stock - ETA'!$F$3:F2202,'Rango proyecciones'!C48,'Stock - ETA'!$Q$3:Q2202,'Rango proyecciones'!$AJ$5) + SUMIFS('Stock - ETA'!$H$3:H2202,'Stock - ETA'!$F$3:F2202,'Rango proyecciones'!C48,'Stock - ETA'!$Q$3:Q2202,'Rango proyecciones'!$AJ$7)</f>
        <v/>
      </c>
      <c r="AB48" s="9" t="n"/>
      <c r="AC48" s="17">
        <f>AA48 + AB48</f>
        <v/>
      </c>
      <c r="AD48" s="6" t="n"/>
      <c r="AE48" s="9">
        <f>SUMIFS('Stock - ETA'!$T$3:T2202,'Stock - ETA'!$F$3:F2202,'Rango proyecciones'!C48,'Stock - ETA'!$AA$3:AA2202,'Rango proyecciones'!$AJ$5) + SUMIFS('Stock - ETA'!$S$3:S2202,'Stock - ETA'!$F$3:F2202,'Rango proyecciones'!C48,'Stock - ETA'!$AA$3:AA2202,'Rango proyecciones'!$AJ$8)</f>
        <v/>
      </c>
      <c r="AF48" s="17">
        <f> 0.7 * AD48 + AE48</f>
        <v/>
      </c>
      <c r="AG48" s="9">
        <f>SUMIFS('Stock - ETA'!$J$3:J2202,'Stock - ETA'!$F$3:F2202,'Rango proyecciones'!C48,'Stock - ETA'!$Q$3:Q2202,'Rango proyecciones'!$AJ$5) + SUMIFS('Stock - ETA'!$I$3:I2202,'Stock - ETA'!$F$3:F2202,'Rango proyecciones'!C48,'Stock - ETA'!$Q$3:Q2202,'Rango proyecciones'!$AJ$8)</f>
        <v/>
      </c>
      <c r="AH48" s="17">
        <f> 0.7 * AD48 + AG48</f>
        <v/>
      </c>
      <c r="AI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agro europa1012730</t>
        </is>
      </c>
      <c r="D49" s="4" t="inlineStr">
        <is>
          <t>Agro Europa</t>
        </is>
      </c>
      <c r="E49" s="4" t="n">
        <v>1012730</v>
      </c>
      <c r="F49" s="4" t="inlineStr">
        <is>
          <t>PO PF Corazón@ Placa 19kg Cj AS</t>
        </is>
      </c>
      <c r="G49" s="4" t="inlineStr">
        <is>
          <t>Menudencias</t>
        </is>
      </c>
      <c r="H49" s="6" t="n">
        <v>39577.65</v>
      </c>
      <c r="I49" s="9" t="n">
        <v>0</v>
      </c>
      <c r="J49" s="9" t="n">
        <v>7400</v>
      </c>
      <c r="K49" s="9" t="n">
        <v>21084.698</v>
      </c>
      <c r="L49" s="6">
        <f>MAX(J49 - K49, 0) * MAX((0 - 10)/(10), 0)</f>
        <v/>
      </c>
      <c r="M49" s="9">
        <f>SUMIFS('Stock - ETA'!$R$3:R2202,'Stock - ETA'!$F$3:F2202,'Rango proyecciones'!C49,'Stock - ETA'!$AA$3:AA2202,'Rango proyecciones'!$AJ$5)</f>
        <v/>
      </c>
      <c r="N49" s="9">
        <f>SUMIF('Stock - Puerto Chile'!$G$2:G649,'Rango proyecciones'!C49,'Stock - Puerto Chile'!$L$2:L649)</f>
        <v/>
      </c>
      <c r="O49" s="9" t="n"/>
      <c r="P49" s="9" t="n"/>
      <c r="Q49" s="17">
        <f>H49 + P49 + M49</f>
        <v/>
      </c>
      <c r="R49" s="9">
        <f>MAX(J49 - K49, 0) * MAX((0 - 7)/(7), 0)</f>
        <v/>
      </c>
      <c r="S49" s="9">
        <f>SUMIFS('Stock - ETA'!$H$3:H2202,'Stock - ETA'!$F$3:F2202,'Rango proyecciones'!C49,'Stock - ETA'!$Q$3:Q2202,'Rango proyecciones'!$AJ$5)</f>
        <v/>
      </c>
      <c r="T49" s="9">
        <f>SUMIF('Stock - Puerto Chile'!$G$2:G649,'Rango proyecciones'!C49,'Stock - Puerto Chile'!$N$2:N649)</f>
        <v/>
      </c>
      <c r="U49" s="9" t="n"/>
      <c r="V49" s="9" t="n"/>
      <c r="W49" s="17">
        <f>H49 + V49 + S49</f>
        <v/>
      </c>
      <c r="X49" s="6">
        <f>SUMIFS('Stock - ETA'!$S$3:S2202,'Stock - ETA'!$F$3:F2202,'Rango proyecciones'!C49,'Stock - ETA'!$AA$3:AA2202,'Rango proyecciones'!$AJ$5) + SUMIFS('Stock - ETA'!$R$3:R2202,'Stock - ETA'!$F$3:F2202,'Rango proyecciones'!C49,'Stock - ETA'!$AA$3:AA2202,'Rango proyecciones'!$AJ$7)</f>
        <v/>
      </c>
      <c r="Y49" s="9" t="n"/>
      <c r="Z49" s="17">
        <f>X49 + Y49</f>
        <v/>
      </c>
      <c r="AA49" s="9">
        <f>SUMIFS('Stock - ETA'!$I$3:I2202,'Stock - ETA'!$F$3:F2202,'Rango proyecciones'!C49,'Stock - ETA'!$Q$3:Q2202,'Rango proyecciones'!$AJ$5) + SUMIFS('Stock - ETA'!$H$3:H2202,'Stock - ETA'!$F$3:F2202,'Rango proyecciones'!C49,'Stock - ETA'!$Q$3:Q2202,'Rango proyecciones'!$AJ$7)</f>
        <v/>
      </c>
      <c r="AB49" s="9" t="n"/>
      <c r="AC49" s="17">
        <f>AA49 + AB49</f>
        <v/>
      </c>
      <c r="AD49" s="6" t="n"/>
      <c r="AE49" s="9">
        <f>SUMIFS('Stock - ETA'!$T$3:T2202,'Stock - ETA'!$F$3:F2202,'Rango proyecciones'!C49,'Stock - ETA'!$AA$3:AA2202,'Rango proyecciones'!$AJ$5) + SUMIFS('Stock - ETA'!$S$3:S2202,'Stock - ETA'!$F$3:F2202,'Rango proyecciones'!C49,'Stock - ETA'!$AA$3:AA2202,'Rango proyecciones'!$AJ$8)</f>
        <v/>
      </c>
      <c r="AF49" s="17">
        <f> 0.7 * AD49 + AE49</f>
        <v/>
      </c>
      <c r="AG49" s="9">
        <f>SUMIFS('Stock - ETA'!$J$3:J2202,'Stock - ETA'!$F$3:F2202,'Rango proyecciones'!C49,'Stock - ETA'!$Q$3:Q2202,'Rango proyecciones'!$AJ$5) + SUMIFS('Stock - ETA'!$I$3:I2202,'Stock - ETA'!$F$3:F2202,'Rango proyecciones'!C49,'Stock - ETA'!$Q$3:Q2202,'Rango proyecciones'!$AJ$8)</f>
        <v/>
      </c>
      <c r="AH49" s="17">
        <f> 0.7 * AD49 + AG49</f>
        <v/>
      </c>
      <c r="AI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 europa1012745</t>
        </is>
      </c>
      <c r="D50" s="4" t="inlineStr">
        <is>
          <t>Agro Europa</t>
        </is>
      </c>
      <c r="E50" s="4" t="n">
        <v>1012745</v>
      </c>
      <c r="F50" s="4" t="inlineStr">
        <is>
          <t>PO PF Corazon part@Blo 19 kg</t>
        </is>
      </c>
      <c r="G50" s="4" t="inlineStr">
        <is>
          <t>Menudencias</t>
        </is>
      </c>
      <c r="H50" s="6" t="n">
        <v>7400.87</v>
      </c>
      <c r="I50" s="9" t="n">
        <v>0</v>
      </c>
      <c r="J50" s="9" t="n">
        <v>10794</v>
      </c>
      <c r="K50" s="9" t="n">
        <v>12337.84</v>
      </c>
      <c r="L50" s="6">
        <f>MAX(J50 - K50, 0) * MAX((0 - 10)/(10), 0)</f>
        <v/>
      </c>
      <c r="M50" s="9">
        <f>SUMIFS('Stock - ETA'!$R$3:R2202,'Stock - ETA'!$F$3:F2202,'Rango proyecciones'!C50,'Stock - ETA'!$AA$3:AA2202,'Rango proyecciones'!$AJ$5)</f>
        <v/>
      </c>
      <c r="N50" s="9">
        <f>SUMIF('Stock - Puerto Chile'!$G$2:G649,'Rango proyecciones'!C50,'Stock - Puerto Chile'!$L$2:L649)</f>
        <v/>
      </c>
      <c r="O50" s="9" t="n"/>
      <c r="P50" s="9" t="n"/>
      <c r="Q50" s="17">
        <f>H50 + P50 + M50</f>
        <v/>
      </c>
      <c r="R50" s="9">
        <f>MAX(J50 - K50, 0) * MAX((0 - 7)/(7), 0)</f>
        <v/>
      </c>
      <c r="S50" s="9">
        <f>SUMIFS('Stock - ETA'!$H$3:H2202,'Stock - ETA'!$F$3:F2202,'Rango proyecciones'!C50,'Stock - ETA'!$Q$3:Q2202,'Rango proyecciones'!$AJ$5)</f>
        <v/>
      </c>
      <c r="T50" s="9">
        <f>SUMIF('Stock - Puerto Chile'!$G$2:G649,'Rango proyecciones'!C50,'Stock - Puerto Chile'!$N$2:N649)</f>
        <v/>
      </c>
      <c r="U50" s="9" t="n"/>
      <c r="V50" s="9" t="n"/>
      <c r="W50" s="17">
        <f>H50 + V50 + S50</f>
        <v/>
      </c>
      <c r="X50" s="6">
        <f>SUMIFS('Stock - ETA'!$S$3:S2202,'Stock - ETA'!$F$3:F2202,'Rango proyecciones'!C50,'Stock - ETA'!$AA$3:AA2202,'Rango proyecciones'!$AJ$5) + SUMIFS('Stock - ETA'!$R$3:R2202,'Stock - ETA'!$F$3:F2202,'Rango proyecciones'!C50,'Stock - ETA'!$AA$3:AA2202,'Rango proyecciones'!$AJ$7)</f>
        <v/>
      </c>
      <c r="Y50" s="9" t="n"/>
      <c r="Z50" s="17">
        <f>X50 + Y50</f>
        <v/>
      </c>
      <c r="AA50" s="9">
        <f>SUMIFS('Stock - ETA'!$I$3:I2202,'Stock - ETA'!$F$3:F2202,'Rango proyecciones'!C50,'Stock - ETA'!$Q$3:Q2202,'Rango proyecciones'!$AJ$5) + SUMIFS('Stock - ETA'!$H$3:H2202,'Stock - ETA'!$F$3:F2202,'Rango proyecciones'!C50,'Stock - ETA'!$Q$3:Q2202,'Rango proyecciones'!$AJ$7)</f>
        <v/>
      </c>
      <c r="AB50" s="9" t="n"/>
      <c r="AC50" s="17">
        <f>AA50 + AB50</f>
        <v/>
      </c>
      <c r="AD50" s="6" t="n"/>
      <c r="AE50" s="9">
        <f>SUMIFS('Stock - ETA'!$T$3:T2202,'Stock - ETA'!$F$3:F2202,'Rango proyecciones'!C50,'Stock - ETA'!$AA$3:AA2202,'Rango proyecciones'!$AJ$5) + SUMIFS('Stock - ETA'!$S$3:S2202,'Stock - ETA'!$F$3:F2202,'Rango proyecciones'!C50,'Stock - ETA'!$AA$3:AA2202,'Rango proyecciones'!$AJ$8)</f>
        <v/>
      </c>
      <c r="AF50" s="17">
        <f> 0.7 * AD50 + AE50</f>
        <v/>
      </c>
      <c r="AG50" s="9">
        <f>SUMIFS('Stock - ETA'!$J$3:J2202,'Stock - ETA'!$F$3:F2202,'Rango proyecciones'!C50,'Stock - ETA'!$Q$3:Q2202,'Rango proyecciones'!$AJ$5) + SUMIFS('Stock - ETA'!$I$3:I2202,'Stock - ETA'!$F$3:F2202,'Rango proyecciones'!C50,'Stock - ETA'!$Q$3:Q2202,'Rango proyecciones'!$AJ$8)</f>
        <v/>
      </c>
      <c r="AH50" s="17">
        <f> 0.7 * AD50 + AG50</f>
        <v/>
      </c>
      <c r="AI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europa1012805</t>
        </is>
      </c>
      <c r="D51" s="4" t="inlineStr">
        <is>
          <t>Agro Europa</t>
        </is>
      </c>
      <c r="E51" s="4" t="n">
        <v>1012805</v>
      </c>
      <c r="F51" s="4" t="inlineStr">
        <is>
          <t>PO TruEnt Deh s/p@ Cj 10k AS</t>
        </is>
      </c>
      <c r="G51" s="4" t="inlineStr">
        <is>
          <t>Trutro Deshuesado</t>
        </is>
      </c>
      <c r="H51" s="6" t="n">
        <v>2790</v>
      </c>
      <c r="I51" s="9" t="n">
        <v>21600</v>
      </c>
      <c r="J51" s="9" t="n">
        <v>0</v>
      </c>
      <c r="K51" s="9" t="n">
        <v>0</v>
      </c>
      <c r="L51" s="6">
        <f>MAX(J51 - K51, 0) * MAX((0 - 10)/(10), 0)</f>
        <v/>
      </c>
      <c r="M51" s="9">
        <f>SUMIFS('Stock - ETA'!$R$3:R2202,'Stock - ETA'!$F$3:F2202,'Rango proyecciones'!C51,'Stock - ETA'!$AA$3:AA2202,'Rango proyecciones'!$AJ$5)</f>
        <v/>
      </c>
      <c r="N51" s="9">
        <f>SUMIF('Stock - Puerto Chile'!$G$2:G649,'Rango proyecciones'!C51,'Stock - Puerto Chile'!$L$2:L649)</f>
        <v/>
      </c>
      <c r="O51" s="9">
        <f>0 * (0 / 24)</f>
        <v/>
      </c>
      <c r="P51" s="9">
        <f>20820 * (0 / 24)</f>
        <v/>
      </c>
      <c r="Q51" s="17">
        <f>H51 + P51 + M51</f>
        <v/>
      </c>
      <c r="R51" s="9">
        <f>MAX(J51 - K51, 0) * MAX((0 - 7)/(7), 0)</f>
        <v/>
      </c>
      <c r="S51" s="9">
        <f>SUMIFS('Stock - ETA'!$H$3:H2202,'Stock - ETA'!$F$3:F2202,'Rango proyecciones'!C51,'Stock - ETA'!$Q$3:Q2202,'Rango proyecciones'!$AJ$5)</f>
        <v/>
      </c>
      <c r="T51" s="9">
        <f>SUMIF('Stock - Puerto Chile'!$G$2:G649,'Rango proyecciones'!C51,'Stock - Puerto Chile'!$N$2:N649)</f>
        <v/>
      </c>
      <c r="U51" s="9">
        <f>0 * (0 / 24)</f>
        <v/>
      </c>
      <c r="V51" s="9">
        <f>20820 * (0 / 24)</f>
        <v/>
      </c>
      <c r="W51" s="17">
        <f>H51 + V51 + S51</f>
        <v/>
      </c>
      <c r="X51" s="6">
        <f>SUMIFS('Stock - ETA'!$S$3:S2202,'Stock - ETA'!$F$3:F2202,'Rango proyecciones'!C51,'Stock - ETA'!$AA$3:AA2202,'Rango proyecciones'!$AJ$5) + SUMIFS('Stock - ETA'!$R$3:R2202,'Stock - ETA'!$F$3:F2202,'Rango proyecciones'!C51,'Stock - ETA'!$AA$3:AA2202,'Rango proyecciones'!$AJ$7)</f>
        <v/>
      </c>
      <c r="Y51" s="9" t="n"/>
      <c r="Z51" s="17">
        <f>X51 + Y51</f>
        <v/>
      </c>
      <c r="AA51" s="9">
        <f>SUMIFS('Stock - ETA'!$I$3:I2202,'Stock - ETA'!$F$3:F2202,'Rango proyecciones'!C51,'Stock - ETA'!$Q$3:Q2202,'Rango proyecciones'!$AJ$5) + SUMIFS('Stock - ETA'!$H$3:H2202,'Stock - ETA'!$F$3:F2202,'Rango proyecciones'!C51,'Stock - ETA'!$Q$3:Q2202,'Rango proyecciones'!$AJ$7)</f>
        <v/>
      </c>
      <c r="AB51" s="9" t="n"/>
      <c r="AC51" s="17">
        <f>AA51 + AB51</f>
        <v/>
      </c>
      <c r="AD51" s="6" t="n"/>
      <c r="AE51" s="9">
        <f>SUMIFS('Stock - ETA'!$T$3:T2202,'Stock - ETA'!$F$3:F2202,'Rango proyecciones'!C51,'Stock - ETA'!$AA$3:AA2202,'Rango proyecciones'!$AJ$5) + SUMIFS('Stock - ETA'!$S$3:S2202,'Stock - ETA'!$F$3:F2202,'Rango proyecciones'!C51,'Stock - ETA'!$AA$3:AA2202,'Rango proyecciones'!$AJ$8)</f>
        <v/>
      </c>
      <c r="AF51" s="17">
        <f> 0.7 * AD51 + AE51</f>
        <v/>
      </c>
      <c r="AG51" s="9">
        <f>SUMIFS('Stock - ETA'!$J$3:J2202,'Stock - ETA'!$F$3:F2202,'Rango proyecciones'!C51,'Stock - ETA'!$Q$3:Q2202,'Rango proyecciones'!$AJ$5) + SUMIFS('Stock - ETA'!$I$3:I2202,'Stock - ETA'!$F$3:F2202,'Rango proyecciones'!C51,'Stock - ETA'!$Q$3:Q2202,'Rango proyecciones'!$AJ$8)</f>
        <v/>
      </c>
      <c r="AH51" s="17">
        <f> 0.7 * AD51 + AG51</f>
        <v/>
      </c>
      <c r="AI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andes asia1011948</t>
        </is>
      </c>
      <c r="D52" s="4" t="inlineStr">
        <is>
          <t>Andes Asia</t>
        </is>
      </c>
      <c r="E52" s="4" t="n">
        <v>1011948</v>
      </c>
      <c r="F52" s="4" t="inlineStr">
        <is>
          <t>PO Ctre Mrps@ Cj 12k AS</t>
        </is>
      </c>
      <c r="G52" s="4" t="inlineStr">
        <is>
          <t>Menudencias</t>
        </is>
      </c>
      <c r="H52" s="6" t="n">
        <v>1008</v>
      </c>
      <c r="I52" s="9" t="n">
        <v>1000</v>
      </c>
      <c r="J52" s="9" t="n">
        <v>0</v>
      </c>
      <c r="K52" s="9" t="n">
        <v>0</v>
      </c>
      <c r="L52" s="6">
        <f>MAX(J52 - K52, 0) * MAX((0 - 10)/(10), 0)</f>
        <v/>
      </c>
      <c r="M52" s="9">
        <f>SUMIFS('Stock - ETA'!$R$3:R2202,'Stock - ETA'!$F$3:F2202,'Rango proyecciones'!C52,'Stock - ETA'!$AA$3:AA2202,'Rango proyecciones'!$AJ$5)</f>
        <v/>
      </c>
      <c r="N52" s="9">
        <f>SUMIF('Stock - Puerto Chile'!$G$2:G649,'Rango proyecciones'!C52,'Stock - Puerto Chile'!$L$2:L649)</f>
        <v/>
      </c>
      <c r="O52" s="9" t="n"/>
      <c r="P52" s="9" t="n"/>
      <c r="Q52" s="17">
        <f>H52 + P52 + M52</f>
        <v/>
      </c>
      <c r="R52" s="9">
        <f>MAX(J52 - K52, 0) * MAX((0 - 7)/(7), 0)</f>
        <v/>
      </c>
      <c r="S52" s="9">
        <f>SUMIFS('Stock - ETA'!$H$3:H2202,'Stock - ETA'!$F$3:F2202,'Rango proyecciones'!C52,'Stock - ETA'!$Q$3:Q2202,'Rango proyecciones'!$AJ$5)</f>
        <v/>
      </c>
      <c r="T52" s="9">
        <f>SUMIF('Stock - Puerto Chile'!$G$2:G649,'Rango proyecciones'!C52,'Stock - Puerto Chile'!$N$2:N649)</f>
        <v/>
      </c>
      <c r="U52" s="9" t="n"/>
      <c r="V52" s="9" t="n"/>
      <c r="W52" s="17">
        <f>H52 + V52 + S52</f>
        <v/>
      </c>
      <c r="X52" s="6">
        <f>SUMIFS('Stock - ETA'!$S$3:S2202,'Stock - ETA'!$F$3:F2202,'Rango proyecciones'!C52,'Stock - ETA'!$AA$3:AA2202,'Rango proyecciones'!$AJ$5) + SUMIFS('Stock - ETA'!$R$3:R2202,'Stock - ETA'!$F$3:F2202,'Rango proyecciones'!C52,'Stock - ETA'!$AA$3:AA2202,'Rango proyecciones'!$AJ$7)</f>
        <v/>
      </c>
      <c r="Y52" s="9" t="n"/>
      <c r="Z52" s="17">
        <f>X52 + Y52</f>
        <v/>
      </c>
      <c r="AA52" s="9">
        <f>SUMIFS('Stock - ETA'!$I$3:I2202,'Stock - ETA'!$F$3:F2202,'Rango proyecciones'!C52,'Stock - ETA'!$Q$3:Q2202,'Rango proyecciones'!$AJ$5) + SUMIFS('Stock - ETA'!$H$3:H2202,'Stock - ETA'!$F$3:F2202,'Rango proyecciones'!C52,'Stock - ETA'!$Q$3:Q2202,'Rango proyecciones'!$AJ$7)</f>
        <v/>
      </c>
      <c r="AB52" s="9" t="n"/>
      <c r="AC52" s="17">
        <f>AA52 + AB52</f>
        <v/>
      </c>
      <c r="AD52" s="6" t="n">
        <v>1000</v>
      </c>
      <c r="AE52" s="9">
        <f>SUMIFS('Stock - ETA'!$T$3:T2202,'Stock - ETA'!$F$3:F2202,'Rango proyecciones'!C52,'Stock - ETA'!$AA$3:AA2202,'Rango proyecciones'!$AJ$5) + SUMIFS('Stock - ETA'!$S$3:S2202,'Stock - ETA'!$F$3:F2202,'Rango proyecciones'!C52,'Stock - ETA'!$AA$3:AA2202,'Rango proyecciones'!$AJ$8)</f>
        <v/>
      </c>
      <c r="AF52" s="17">
        <f> 0.7 * AD52 + AE52</f>
        <v/>
      </c>
      <c r="AG52" s="9">
        <f>SUMIFS('Stock - ETA'!$J$3:J2202,'Stock - ETA'!$F$3:F2202,'Rango proyecciones'!C52,'Stock - ETA'!$Q$3:Q2202,'Rango proyecciones'!$AJ$5) + SUMIFS('Stock - ETA'!$I$3:I2202,'Stock - ETA'!$F$3:F2202,'Rango proyecciones'!C52,'Stock - ETA'!$Q$3:Q2202,'Rango proyecciones'!$AJ$8)</f>
        <v/>
      </c>
      <c r="AH52" s="17">
        <f> 0.7 * AD52 + AG52</f>
        <v/>
      </c>
      <c r="AI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andes asia1012326</t>
        </is>
      </c>
      <c r="D53" s="4" t="inlineStr">
        <is>
          <t>Andes Asia</t>
        </is>
      </c>
      <c r="E53" s="4" t="n">
        <v>1012326</v>
      </c>
      <c r="F53" s="4" t="inlineStr">
        <is>
          <t>PO Corazon@Bo 12k Cj AS</t>
        </is>
      </c>
      <c r="G53" s="4" t="inlineStr">
        <is>
          <t>Menudencias</t>
        </is>
      </c>
      <c r="H53" s="6" t="n">
        <v>2808</v>
      </c>
      <c r="I53" s="9" t="n">
        <v>2720</v>
      </c>
      <c r="J53" s="9" t="n">
        <v>0</v>
      </c>
      <c r="K53" s="9" t="n">
        <v>0</v>
      </c>
      <c r="L53" s="6">
        <f>MAX(J53 - K53, 0) * MAX((0 - 10)/(10), 0)</f>
        <v/>
      </c>
      <c r="M53" s="9">
        <f>SUMIFS('Stock - ETA'!$R$3:R2202,'Stock - ETA'!$F$3:F2202,'Rango proyecciones'!C53,'Stock - ETA'!$AA$3:AA2202,'Rango proyecciones'!$AJ$5)</f>
        <v/>
      </c>
      <c r="N53" s="9">
        <f>SUMIF('Stock - Puerto Chile'!$G$2:G649,'Rango proyecciones'!C53,'Stock - Puerto Chile'!$L$2:L649)</f>
        <v/>
      </c>
      <c r="O53" s="9" t="n"/>
      <c r="P53" s="9" t="n"/>
      <c r="Q53" s="17">
        <f>H53 + P53 + M53</f>
        <v/>
      </c>
      <c r="R53" s="9">
        <f>MAX(J53 - K53, 0) * MAX((0 - 7)/(7), 0)</f>
        <v/>
      </c>
      <c r="S53" s="9">
        <f>SUMIFS('Stock - ETA'!$H$3:H2202,'Stock - ETA'!$F$3:F2202,'Rango proyecciones'!C53,'Stock - ETA'!$Q$3:Q2202,'Rango proyecciones'!$AJ$5)</f>
        <v/>
      </c>
      <c r="T53" s="9">
        <f>SUMIF('Stock - Puerto Chile'!$G$2:G649,'Rango proyecciones'!C53,'Stock - Puerto Chile'!$N$2:N649)</f>
        <v/>
      </c>
      <c r="U53" s="9" t="n"/>
      <c r="V53" s="9" t="n"/>
      <c r="W53" s="17">
        <f>H53 + V53 + S53</f>
        <v/>
      </c>
      <c r="X53" s="6">
        <f>SUMIFS('Stock - ETA'!$S$3:S2202,'Stock - ETA'!$F$3:F2202,'Rango proyecciones'!C53,'Stock - ETA'!$AA$3:AA2202,'Rango proyecciones'!$AJ$5) + SUMIFS('Stock - ETA'!$R$3:R2202,'Stock - ETA'!$F$3:F2202,'Rango proyecciones'!C53,'Stock - ETA'!$AA$3:AA2202,'Rango proyecciones'!$AJ$7)</f>
        <v/>
      </c>
      <c r="Y53" s="9" t="n"/>
      <c r="Z53" s="17">
        <f>X53 + Y53</f>
        <v/>
      </c>
      <c r="AA53" s="9">
        <f>SUMIFS('Stock - ETA'!$I$3:I2202,'Stock - ETA'!$F$3:F2202,'Rango proyecciones'!C53,'Stock - ETA'!$Q$3:Q2202,'Rango proyecciones'!$AJ$5) + SUMIFS('Stock - ETA'!$H$3:H2202,'Stock - ETA'!$F$3:F2202,'Rango proyecciones'!C53,'Stock - ETA'!$Q$3:Q2202,'Rango proyecciones'!$AJ$7)</f>
        <v/>
      </c>
      <c r="AB53" s="9" t="n"/>
      <c r="AC53" s="17">
        <f>AA53 + AB53</f>
        <v/>
      </c>
      <c r="AD53" s="6" t="n"/>
      <c r="AE53" s="9">
        <f>SUMIFS('Stock - ETA'!$T$3:T2202,'Stock - ETA'!$F$3:F2202,'Rango proyecciones'!C53,'Stock - ETA'!$AA$3:AA2202,'Rango proyecciones'!$AJ$5) + SUMIFS('Stock - ETA'!$S$3:S2202,'Stock - ETA'!$F$3:F2202,'Rango proyecciones'!C53,'Stock - ETA'!$AA$3:AA2202,'Rango proyecciones'!$AJ$8)</f>
        <v/>
      </c>
      <c r="AF53" s="17">
        <f> 0.7 * AD53 + AE53</f>
        <v/>
      </c>
      <c r="AG53" s="9">
        <f>SUMIFS('Stock - ETA'!$J$3:J2202,'Stock - ETA'!$F$3:F2202,'Rango proyecciones'!C53,'Stock - ETA'!$Q$3:Q2202,'Rango proyecciones'!$AJ$5) + SUMIFS('Stock - ETA'!$I$3:I2202,'Stock - ETA'!$F$3:F2202,'Rango proyecciones'!C53,'Stock - ETA'!$Q$3:Q2202,'Rango proyecciones'!$AJ$8)</f>
        <v/>
      </c>
      <c r="AH53" s="17">
        <f> 0.7 * AD53 + AG53</f>
        <v/>
      </c>
      <c r="AI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mexico1011047</t>
        </is>
      </c>
      <c r="D54" s="4" t="inlineStr">
        <is>
          <t>Agro Mexico</t>
        </is>
      </c>
      <c r="E54" s="4" t="n">
        <v>1011047</v>
      </c>
      <c r="F54" s="4" t="inlineStr">
        <is>
          <t>PO PchDeh &gt;170g NMr@ Cj 10k SP</t>
        </is>
      </c>
      <c r="G54" s="4" t="inlineStr">
        <is>
          <t>Pechuga Desh</t>
        </is>
      </c>
      <c r="H54" s="6" t="n">
        <v>0</v>
      </c>
      <c r="I54" s="9" t="n">
        <v>22800</v>
      </c>
      <c r="J54" s="9" t="n">
        <v>45560</v>
      </c>
      <c r="K54" s="9" t="n">
        <v>45530.79</v>
      </c>
      <c r="L54" s="6">
        <f>MAX(J54 - K54, 0) * MAX((0 - 10)/(10), 0)</f>
        <v/>
      </c>
      <c r="M54" s="9">
        <f>SUMIFS('Stock - ETA'!$R$3:R2202,'Stock - ETA'!$F$3:F2202,'Rango proyecciones'!C54,'Stock - ETA'!$AA$3:AA2202,'Rango proyecciones'!$AJ$5)</f>
        <v/>
      </c>
      <c r="N54" s="9">
        <f>SUMIF('Stock - Puerto Chile'!$G$2:G649,'Rango proyecciones'!C54,'Stock - Puerto Chile'!$L$2:L649)</f>
        <v/>
      </c>
      <c r="O54" s="9" t="n"/>
      <c r="P54" s="9" t="n"/>
      <c r="Q54" s="17">
        <f>H54 + P54 + M54</f>
        <v/>
      </c>
      <c r="R54" s="9">
        <f>MAX(J54 - K54, 0) * MAX((0 - 7)/(7), 0)</f>
        <v/>
      </c>
      <c r="S54" s="9">
        <f>SUMIFS('Stock - ETA'!$H$3:H2202,'Stock - ETA'!$F$3:F2202,'Rango proyecciones'!C54,'Stock - ETA'!$Q$3:Q2202,'Rango proyecciones'!$AJ$5)</f>
        <v/>
      </c>
      <c r="T54" s="9">
        <f>SUMIF('Stock - Puerto Chile'!$G$2:G649,'Rango proyecciones'!C54,'Stock - Puerto Chile'!$N$2:N649)</f>
        <v/>
      </c>
      <c r="U54" s="9" t="n"/>
      <c r="V54" s="9" t="n"/>
      <c r="W54" s="17">
        <f>H54 + V54 + S54</f>
        <v/>
      </c>
      <c r="X54" s="6">
        <f>SUMIFS('Stock - ETA'!$S$3:S2202,'Stock - ETA'!$F$3:F2202,'Rango proyecciones'!C54,'Stock - ETA'!$AA$3:AA2202,'Rango proyecciones'!$AJ$5) + SUMIFS('Stock - ETA'!$R$3:R2202,'Stock - ETA'!$F$3:F2202,'Rango proyecciones'!C54,'Stock - ETA'!$AA$3:AA2202,'Rango proyecciones'!$AJ$7)</f>
        <v/>
      </c>
      <c r="Y54" s="9" t="n"/>
      <c r="Z54" s="17">
        <f>X54 + Y54</f>
        <v/>
      </c>
      <c r="AA54" s="9">
        <f>SUMIFS('Stock - ETA'!$I$3:I2202,'Stock - ETA'!$F$3:F2202,'Rango proyecciones'!C54,'Stock - ETA'!$Q$3:Q2202,'Rango proyecciones'!$AJ$5) + SUMIFS('Stock - ETA'!$H$3:H2202,'Stock - ETA'!$F$3:F2202,'Rango proyecciones'!C54,'Stock - ETA'!$Q$3:Q2202,'Rango proyecciones'!$AJ$7)</f>
        <v/>
      </c>
      <c r="AB54" s="9" t="n"/>
      <c r="AC54" s="17">
        <f>AA54 + AB54</f>
        <v/>
      </c>
      <c r="AD54" s="6" t="n"/>
      <c r="AE54" s="9">
        <f>SUMIFS('Stock - ETA'!$T$3:T2202,'Stock - ETA'!$F$3:F2202,'Rango proyecciones'!C54,'Stock - ETA'!$AA$3:AA2202,'Rango proyecciones'!$AJ$5) + SUMIFS('Stock - ETA'!$S$3:S2202,'Stock - ETA'!$F$3:F2202,'Rango proyecciones'!C54,'Stock - ETA'!$AA$3:AA2202,'Rango proyecciones'!$AJ$8)</f>
        <v/>
      </c>
      <c r="AF54" s="17">
        <f> 0.8 * AD54 + AE54</f>
        <v/>
      </c>
      <c r="AG54" s="9">
        <f>SUMIFS('Stock - ETA'!$J$3:J2202,'Stock - ETA'!$F$3:F2202,'Rango proyecciones'!C54,'Stock - ETA'!$Q$3:Q2202,'Rango proyecciones'!$AJ$5) + SUMIFS('Stock - ETA'!$I$3:I2202,'Stock - ETA'!$F$3:F2202,'Rango proyecciones'!C54,'Stock - ETA'!$Q$3:Q2202,'Rango proyecciones'!$AJ$8)</f>
        <v/>
      </c>
      <c r="AH54" s="17">
        <f> 0.8 * AD54 + AG54</f>
        <v/>
      </c>
      <c r="AI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mexico1011127</t>
        </is>
      </c>
      <c r="D55" s="4" t="inlineStr">
        <is>
          <t>Agro Mexico</t>
        </is>
      </c>
      <c r="E55" s="4" t="n">
        <v>1011127</v>
      </c>
      <c r="F55" s="4" t="inlineStr">
        <is>
          <t>PO PchDeh Random Mr Mex@ Cj 10k AS</t>
        </is>
      </c>
      <c r="G55" s="4" t="inlineStr">
        <is>
          <t>Pechuga Desh</t>
        </is>
      </c>
      <c r="H55" s="6" t="n">
        <v>1042575</v>
      </c>
      <c r="I55" s="9" t="n">
        <v>814020</v>
      </c>
      <c r="J55" s="9" t="n">
        <v>968850</v>
      </c>
      <c r="K55" s="9" t="n">
        <v>1051496.14</v>
      </c>
      <c r="L55" s="6">
        <f>MAX(J55 - K55, 0) * MAX((0 - 10)/(10), 0)</f>
        <v/>
      </c>
      <c r="M55" s="9">
        <f>SUMIFS('Stock - ETA'!$R$3:R2202,'Stock - ETA'!$F$3:F2202,'Rango proyecciones'!C55,'Stock - ETA'!$AA$3:AA2202,'Rango proyecciones'!$AJ$5)</f>
        <v/>
      </c>
      <c r="N55" s="9">
        <f>SUMIF('Stock - Puerto Chile'!$G$2:G649,'Rango proyecciones'!C55,'Stock - Puerto Chile'!$L$2:L649)</f>
        <v/>
      </c>
      <c r="O55" s="9">
        <f>0 * (0 / 24)</f>
        <v/>
      </c>
      <c r="P55" s="9">
        <f>6600 * (0 / 24)</f>
        <v/>
      </c>
      <c r="Q55" s="17">
        <f>H55 + P55 + M55</f>
        <v/>
      </c>
      <c r="R55" s="9">
        <f>MAX(J55 - K55, 0) * MAX((0 - 7)/(7), 0)</f>
        <v/>
      </c>
      <c r="S55" s="9">
        <f>SUMIFS('Stock - ETA'!$H$3:H2202,'Stock - ETA'!$F$3:F2202,'Rango proyecciones'!C55,'Stock - ETA'!$Q$3:Q2202,'Rango proyecciones'!$AJ$5)</f>
        <v/>
      </c>
      <c r="T55" s="9">
        <f>SUMIF('Stock - Puerto Chile'!$G$2:G649,'Rango proyecciones'!C55,'Stock - Puerto Chile'!$N$2:N649)</f>
        <v/>
      </c>
      <c r="U55" s="9">
        <f>0 * (0 / 24)</f>
        <v/>
      </c>
      <c r="V55" s="9">
        <f>6600 * (0 / 24)</f>
        <v/>
      </c>
      <c r="W55" s="17">
        <f>H55 + V55 + S55</f>
        <v/>
      </c>
      <c r="X55" s="6">
        <f>SUMIFS('Stock - ETA'!$S$3:S2202,'Stock - ETA'!$F$3:F2202,'Rango proyecciones'!C55,'Stock - ETA'!$AA$3:AA2202,'Rango proyecciones'!$AJ$5) + SUMIFS('Stock - ETA'!$R$3:R2202,'Stock - ETA'!$F$3:F2202,'Rango proyecciones'!C55,'Stock - ETA'!$AA$3:AA2202,'Rango proyecciones'!$AJ$7)</f>
        <v/>
      </c>
      <c r="Y55" s="9" t="n"/>
      <c r="Z55" s="17">
        <f>X55 + Y55</f>
        <v/>
      </c>
      <c r="AA55" s="9">
        <f>SUMIFS('Stock - ETA'!$I$3:I2202,'Stock - ETA'!$F$3:F2202,'Rango proyecciones'!C55,'Stock - ETA'!$Q$3:Q2202,'Rango proyecciones'!$AJ$5) + SUMIFS('Stock - ETA'!$H$3:H2202,'Stock - ETA'!$F$3:F2202,'Rango proyecciones'!C55,'Stock - ETA'!$Q$3:Q2202,'Rango proyecciones'!$AJ$7)</f>
        <v/>
      </c>
      <c r="AB55" s="9" t="n"/>
      <c r="AC55" s="17">
        <f>AA55 + AB55</f>
        <v/>
      </c>
      <c r="AD55" s="6" t="n">
        <v>181513</v>
      </c>
      <c r="AE55" s="9">
        <f>SUMIFS('Stock - ETA'!$T$3:T2202,'Stock - ETA'!$F$3:F2202,'Rango proyecciones'!C55,'Stock - ETA'!$AA$3:AA2202,'Rango proyecciones'!$AJ$5) + SUMIFS('Stock - ETA'!$S$3:S2202,'Stock - ETA'!$F$3:F2202,'Rango proyecciones'!C55,'Stock - ETA'!$AA$3:AA2202,'Rango proyecciones'!$AJ$8)</f>
        <v/>
      </c>
      <c r="AF55" s="17">
        <f> 0.8 * AD55 + AE55</f>
        <v/>
      </c>
      <c r="AG55" s="9">
        <f>SUMIFS('Stock - ETA'!$J$3:J2202,'Stock - ETA'!$F$3:F2202,'Rango proyecciones'!C55,'Stock - ETA'!$Q$3:Q2202,'Rango proyecciones'!$AJ$5) + SUMIFS('Stock - ETA'!$I$3:I2202,'Stock - ETA'!$F$3:F2202,'Rango proyecciones'!C55,'Stock - ETA'!$Q$3:Q2202,'Rango proyecciones'!$AJ$8)</f>
        <v/>
      </c>
      <c r="AH55" s="17">
        <f> 0.8 * AD55 + AG55</f>
        <v/>
      </c>
      <c r="AI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mexico1011150</t>
        </is>
      </c>
      <c r="D56" s="4" t="inlineStr">
        <is>
          <t>Agro Mexico</t>
        </is>
      </c>
      <c r="E56" s="4" t="n">
        <v>1011150</v>
      </c>
      <c r="F56" s="4" t="inlineStr">
        <is>
          <t>PO Tru-Ctro Ala Mex@ Cj 9k AS</t>
        </is>
      </c>
      <c r="G56" s="4" t="inlineStr">
        <is>
          <t>Ala</t>
        </is>
      </c>
      <c r="H56" s="6" t="n">
        <v>20475</v>
      </c>
      <c r="I56" s="9" t="n">
        <v>100000</v>
      </c>
      <c r="J56" s="9" t="n">
        <v>40963</v>
      </c>
      <c r="K56" s="9" t="n">
        <v>30811.5</v>
      </c>
      <c r="L56" s="6">
        <f>MAX(J56 - K56, 0) * MAX((0 - 10)/(10), 0)</f>
        <v/>
      </c>
      <c r="M56" s="9">
        <f>SUMIFS('Stock - ETA'!$R$3:R2202,'Stock - ETA'!$F$3:F2202,'Rango proyecciones'!C56,'Stock - ETA'!$AA$3:AA2202,'Rango proyecciones'!$AJ$5)</f>
        <v/>
      </c>
      <c r="N56" s="9">
        <f>SUMIF('Stock - Puerto Chile'!$G$2:G649,'Rango proyecciones'!C56,'Stock - Puerto Chile'!$L$2:L649)</f>
        <v/>
      </c>
      <c r="O56" s="9">
        <f>20520 * (0 / 24)</f>
        <v/>
      </c>
      <c r="P56" s="9">
        <f>41031 * (0 / 24)</f>
        <v/>
      </c>
      <c r="Q56" s="17">
        <f>H56 + P56 + M56</f>
        <v/>
      </c>
      <c r="R56" s="9">
        <f>MAX(J56 - K56, 0) * MAX((0 - 7)/(7), 0)</f>
        <v/>
      </c>
      <c r="S56" s="9">
        <f>SUMIFS('Stock - ETA'!$H$3:H2202,'Stock - ETA'!$F$3:F2202,'Rango proyecciones'!C56,'Stock - ETA'!$Q$3:Q2202,'Rango proyecciones'!$AJ$5)</f>
        <v/>
      </c>
      <c r="T56" s="9">
        <f>SUMIF('Stock - Puerto Chile'!$G$2:G649,'Rango proyecciones'!C56,'Stock - Puerto Chile'!$N$2:N649)</f>
        <v/>
      </c>
      <c r="U56" s="9">
        <f>20520 * (0 / 24)</f>
        <v/>
      </c>
      <c r="V56" s="9">
        <f>41031 * (0 / 24)</f>
        <v/>
      </c>
      <c r="W56" s="17">
        <f>H56 + V56 + S56</f>
        <v/>
      </c>
      <c r="X56" s="6">
        <f>SUMIFS('Stock - ETA'!$S$3:S2202,'Stock - ETA'!$F$3:F2202,'Rango proyecciones'!C56,'Stock - ETA'!$AA$3:AA2202,'Rango proyecciones'!$AJ$5) + SUMIFS('Stock - ETA'!$R$3:R2202,'Stock - ETA'!$F$3:F2202,'Rango proyecciones'!C56,'Stock - ETA'!$AA$3:AA2202,'Rango proyecciones'!$AJ$7)</f>
        <v/>
      </c>
      <c r="Y56" s="9" t="n"/>
      <c r="Z56" s="17">
        <f>X56 + Y56</f>
        <v/>
      </c>
      <c r="AA56" s="9">
        <f>SUMIFS('Stock - ETA'!$I$3:I2202,'Stock - ETA'!$F$3:F2202,'Rango proyecciones'!C56,'Stock - ETA'!$Q$3:Q2202,'Rango proyecciones'!$AJ$5) + SUMIFS('Stock - ETA'!$H$3:H2202,'Stock - ETA'!$F$3:F2202,'Rango proyecciones'!C56,'Stock - ETA'!$Q$3:Q2202,'Rango proyecciones'!$AJ$7)</f>
        <v/>
      </c>
      <c r="AB56" s="9" t="n"/>
      <c r="AC56" s="17">
        <f>AA56 + AB56</f>
        <v/>
      </c>
      <c r="AD56" s="6" t="n">
        <v>80000</v>
      </c>
      <c r="AE56" s="9">
        <f>SUMIFS('Stock - ETA'!$T$3:T2202,'Stock - ETA'!$F$3:F2202,'Rango proyecciones'!C56,'Stock - ETA'!$AA$3:AA2202,'Rango proyecciones'!$AJ$5) + SUMIFS('Stock - ETA'!$S$3:S2202,'Stock - ETA'!$F$3:F2202,'Rango proyecciones'!C56,'Stock - ETA'!$AA$3:AA2202,'Rango proyecciones'!$AJ$8)</f>
        <v/>
      </c>
      <c r="AF56" s="17">
        <f> 0.8 * AD56 + AE56</f>
        <v/>
      </c>
      <c r="AG56" s="9">
        <f>SUMIFS('Stock - ETA'!$J$3:J2202,'Stock - ETA'!$F$3:F2202,'Rango proyecciones'!C56,'Stock - ETA'!$Q$3:Q2202,'Rango proyecciones'!$AJ$5) + SUMIFS('Stock - ETA'!$I$3:I2202,'Stock - ETA'!$F$3:F2202,'Rango proyecciones'!C56,'Stock - ETA'!$Q$3:Q2202,'Rango proyecciones'!$AJ$8)</f>
        <v/>
      </c>
      <c r="AH56" s="17">
        <f> 0.8 * AD56 + AG56</f>
        <v/>
      </c>
      <c r="AI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mexico1011151</t>
        </is>
      </c>
      <c r="D57" s="4" t="inlineStr">
        <is>
          <t>Agro Mexico</t>
        </is>
      </c>
      <c r="E57" s="4" t="n">
        <v>1011151</v>
      </c>
      <c r="F57" s="4" t="inlineStr">
        <is>
          <t>PO File Mex@ Cj 9k AS</t>
        </is>
      </c>
      <c r="G57" s="4" t="inlineStr">
        <is>
          <t>Filete</t>
        </is>
      </c>
      <c r="H57" s="6" t="n">
        <v>20007</v>
      </c>
      <c r="I57" s="9" t="n">
        <v>20000</v>
      </c>
      <c r="J57" s="9" t="n">
        <v>18317</v>
      </c>
      <c r="K57" s="9" t="n">
        <v>18651.39</v>
      </c>
      <c r="L57" s="6">
        <f>MAX(J57 - K57, 0) * MAX((0 - 10)/(10), 0)</f>
        <v/>
      </c>
      <c r="M57" s="9">
        <f>SUMIFS('Stock - ETA'!$R$3:R2202,'Stock - ETA'!$F$3:F2202,'Rango proyecciones'!C57,'Stock - ETA'!$AA$3:AA2202,'Rango proyecciones'!$AJ$5)</f>
        <v/>
      </c>
      <c r="N57" s="9">
        <f>SUMIF('Stock - Puerto Chile'!$G$2:G649,'Rango proyecciones'!C57,'Stock - Puerto Chile'!$L$2:L649)</f>
        <v/>
      </c>
      <c r="O57" s="9">
        <f>0 * (0 / 24)</f>
        <v/>
      </c>
      <c r="P57" s="9">
        <f>0 * (0 / 24)</f>
        <v/>
      </c>
      <c r="Q57" s="17">
        <f>H57 + P57 + M57</f>
        <v/>
      </c>
      <c r="R57" s="9">
        <f>MAX(J57 - K57, 0) * MAX((0 - 7)/(7), 0)</f>
        <v/>
      </c>
      <c r="S57" s="9">
        <f>SUMIFS('Stock - ETA'!$H$3:H2202,'Stock - ETA'!$F$3:F2202,'Rango proyecciones'!C57,'Stock - ETA'!$Q$3:Q2202,'Rango proyecciones'!$AJ$5)</f>
        <v/>
      </c>
      <c r="T57" s="9">
        <f>SUMIF('Stock - Puerto Chile'!$G$2:G649,'Rango proyecciones'!C57,'Stock - Puerto Chile'!$N$2:N649)</f>
        <v/>
      </c>
      <c r="U57" s="9">
        <f>0 * (0 / 24)</f>
        <v/>
      </c>
      <c r="V57" s="9">
        <f>0 * (0 / 24)</f>
        <v/>
      </c>
      <c r="W57" s="17">
        <f>H57 + V57 + S57</f>
        <v/>
      </c>
      <c r="X57" s="6">
        <f>SUMIFS('Stock - ETA'!$S$3:S2202,'Stock - ETA'!$F$3:F2202,'Rango proyecciones'!C57,'Stock - ETA'!$AA$3:AA2202,'Rango proyecciones'!$AJ$5) + SUMIFS('Stock - ETA'!$R$3:R2202,'Stock - ETA'!$F$3:F2202,'Rango proyecciones'!C57,'Stock - ETA'!$AA$3:AA2202,'Rango proyecciones'!$AJ$7)</f>
        <v/>
      </c>
      <c r="Y57" s="9" t="n"/>
      <c r="Z57" s="17">
        <f>X57 + Y57</f>
        <v/>
      </c>
      <c r="AA57" s="9">
        <f>SUMIFS('Stock - ETA'!$I$3:I2202,'Stock - ETA'!$F$3:F2202,'Rango proyecciones'!C57,'Stock - ETA'!$Q$3:Q2202,'Rango proyecciones'!$AJ$5) + SUMIFS('Stock - ETA'!$H$3:H2202,'Stock - ETA'!$F$3:F2202,'Rango proyecciones'!C57,'Stock - ETA'!$Q$3:Q2202,'Rango proyecciones'!$AJ$7)</f>
        <v/>
      </c>
      <c r="AB57" s="9" t="n"/>
      <c r="AC57" s="17">
        <f>AA57 + AB57</f>
        <v/>
      </c>
      <c r="AD57" s="6" t="n"/>
      <c r="AE57" s="9">
        <f>SUMIFS('Stock - ETA'!$T$3:T2202,'Stock - ETA'!$F$3:F2202,'Rango proyecciones'!C57,'Stock - ETA'!$AA$3:AA2202,'Rango proyecciones'!$AJ$5) + SUMIFS('Stock - ETA'!$S$3:S2202,'Stock - ETA'!$F$3:F2202,'Rango proyecciones'!C57,'Stock - ETA'!$AA$3:AA2202,'Rango proyecciones'!$AJ$8)</f>
        <v/>
      </c>
      <c r="AF57" s="17">
        <f> 0.8 * AD57 + AE57</f>
        <v/>
      </c>
      <c r="AG57" s="9">
        <f>SUMIFS('Stock - ETA'!$J$3:J2202,'Stock - ETA'!$F$3:F2202,'Rango proyecciones'!C57,'Stock - ETA'!$Q$3:Q2202,'Rango proyecciones'!$AJ$5) + SUMIFS('Stock - ETA'!$I$3:I2202,'Stock - ETA'!$F$3:F2202,'Rango proyecciones'!C57,'Stock - ETA'!$Q$3:Q2202,'Rango proyecciones'!$AJ$8)</f>
        <v/>
      </c>
      <c r="AH57" s="17">
        <f> 0.8 * AD57 + AG57</f>
        <v/>
      </c>
      <c r="AI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mexico1011611</t>
        </is>
      </c>
      <c r="D58" s="4" t="inlineStr">
        <is>
          <t>Agro Mexico</t>
        </is>
      </c>
      <c r="E58" s="4" t="n">
        <v>1011611</v>
      </c>
      <c r="F58" s="4" t="inlineStr">
        <is>
          <t>PO PchDeh MEX@ Cj AS</t>
        </is>
      </c>
      <c r="G58" s="4" t="inlineStr">
        <is>
          <t>Pechuga Desh</t>
        </is>
      </c>
      <c r="H58" s="6" t="n">
        <v>19954</v>
      </c>
      <c r="I58" s="9" t="n">
        <v>25600</v>
      </c>
      <c r="J58" s="9" t="n">
        <v>0</v>
      </c>
      <c r="K58" s="9" t="n">
        <v>0</v>
      </c>
      <c r="L58" s="6">
        <f>MAX(J58 - K58, 0) * MAX((0 - 10)/(10), 0)</f>
        <v/>
      </c>
      <c r="M58" s="9">
        <f>SUMIFS('Stock - ETA'!$R$3:R2202,'Stock - ETA'!$F$3:F2202,'Rango proyecciones'!C58,'Stock - ETA'!$AA$3:AA2202,'Rango proyecciones'!$AJ$5)</f>
        <v/>
      </c>
      <c r="N58" s="9">
        <f>SUMIF('Stock - Puerto Chile'!$G$2:G649,'Rango proyecciones'!C58,'Stock - Puerto Chile'!$L$2:L649)</f>
        <v/>
      </c>
      <c r="O58" s="9" t="n"/>
      <c r="P58" s="9" t="n"/>
      <c r="Q58" s="17">
        <f>H58 + P58 + M58</f>
        <v/>
      </c>
      <c r="R58" s="9">
        <f>MAX(J58 - K58, 0) * MAX((0 - 7)/(7), 0)</f>
        <v/>
      </c>
      <c r="S58" s="9">
        <f>SUMIFS('Stock - ETA'!$H$3:H2202,'Stock - ETA'!$F$3:F2202,'Rango proyecciones'!C58,'Stock - ETA'!$Q$3:Q2202,'Rango proyecciones'!$AJ$5)</f>
        <v/>
      </c>
      <c r="T58" s="9">
        <f>SUMIF('Stock - Puerto Chile'!$G$2:G649,'Rango proyecciones'!C58,'Stock - Puerto Chile'!$N$2:N649)</f>
        <v/>
      </c>
      <c r="U58" s="9" t="n"/>
      <c r="V58" s="9" t="n"/>
      <c r="W58" s="17">
        <f>H58 + V58 + S58</f>
        <v/>
      </c>
      <c r="X58" s="6">
        <f>SUMIFS('Stock - ETA'!$S$3:S2202,'Stock - ETA'!$F$3:F2202,'Rango proyecciones'!C58,'Stock - ETA'!$AA$3:AA2202,'Rango proyecciones'!$AJ$5) + SUMIFS('Stock - ETA'!$R$3:R2202,'Stock - ETA'!$F$3:F2202,'Rango proyecciones'!C58,'Stock - ETA'!$AA$3:AA2202,'Rango proyecciones'!$AJ$7)</f>
        <v/>
      </c>
      <c r="Y58" s="9" t="n"/>
      <c r="Z58" s="17">
        <f>X58 + Y58</f>
        <v/>
      </c>
      <c r="AA58" s="9">
        <f>SUMIFS('Stock - ETA'!$I$3:I2202,'Stock - ETA'!$F$3:F2202,'Rango proyecciones'!C58,'Stock - ETA'!$Q$3:Q2202,'Rango proyecciones'!$AJ$5) + SUMIFS('Stock - ETA'!$H$3:H2202,'Stock - ETA'!$F$3:F2202,'Rango proyecciones'!C58,'Stock - ETA'!$Q$3:Q2202,'Rango proyecciones'!$AJ$7)</f>
        <v/>
      </c>
      <c r="AB58" s="9" t="n"/>
      <c r="AC58" s="17">
        <f>AA58 + AB58</f>
        <v/>
      </c>
      <c r="AD58" s="6" t="n"/>
      <c r="AE58" s="9">
        <f>SUMIFS('Stock - ETA'!$T$3:T2202,'Stock - ETA'!$F$3:F2202,'Rango proyecciones'!C58,'Stock - ETA'!$AA$3:AA2202,'Rango proyecciones'!$AJ$5) + SUMIFS('Stock - ETA'!$S$3:S2202,'Stock - ETA'!$F$3:F2202,'Rango proyecciones'!C58,'Stock - ETA'!$AA$3:AA2202,'Rango proyecciones'!$AJ$8)</f>
        <v/>
      </c>
      <c r="AF58" s="17">
        <f> 0.8 * AD58 + AE58</f>
        <v/>
      </c>
      <c r="AG58" s="9">
        <f>SUMIFS('Stock - ETA'!$J$3:J2202,'Stock - ETA'!$F$3:F2202,'Rango proyecciones'!C58,'Stock - ETA'!$Q$3:Q2202,'Rango proyecciones'!$AJ$5) + SUMIFS('Stock - ETA'!$I$3:I2202,'Stock - ETA'!$F$3:F2202,'Rango proyecciones'!C58,'Stock - ETA'!$Q$3:Q2202,'Rango proyecciones'!$AJ$8)</f>
        <v/>
      </c>
      <c r="AH58" s="17">
        <f> 0.8 * AD58 + AG58</f>
        <v/>
      </c>
      <c r="AI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mexico1011614</t>
        </is>
      </c>
      <c r="D59" s="4" t="inlineStr">
        <is>
          <t>Agro Mexico</t>
        </is>
      </c>
      <c r="E59" s="4" t="n">
        <v>1011614</v>
      </c>
      <c r="F59" s="4" t="inlineStr">
        <is>
          <t>PO PchDeh Random Mr MEX@ Cj 20k AS</t>
        </is>
      </c>
      <c r="G59" s="4" t="inlineStr">
        <is>
          <t>Pechuga Desh</t>
        </is>
      </c>
      <c r="H59" s="6" t="n">
        <v>19954</v>
      </c>
      <c r="I59" s="9" t="n">
        <v>45600</v>
      </c>
      <c r="J59" s="9" t="n">
        <v>20000</v>
      </c>
      <c r="K59" s="9" t="n">
        <v>42666.28</v>
      </c>
      <c r="L59" s="6">
        <f>MAX(J59 - K59, 0) * MAX((0 - 10)/(10), 0)</f>
        <v/>
      </c>
      <c r="M59" s="9">
        <f>SUMIFS('Stock - ETA'!$R$3:R2202,'Stock - ETA'!$F$3:F2202,'Rango proyecciones'!C59,'Stock - ETA'!$AA$3:AA2202,'Rango proyecciones'!$AJ$5)</f>
        <v/>
      </c>
      <c r="N59" s="9">
        <f>SUMIF('Stock - Puerto Chile'!$G$2:G649,'Rango proyecciones'!C59,'Stock - Puerto Chile'!$L$2:L649)</f>
        <v/>
      </c>
      <c r="O59" s="9" t="n"/>
      <c r="P59" s="9" t="n"/>
      <c r="Q59" s="17">
        <f>H59 + P59 + M59</f>
        <v/>
      </c>
      <c r="R59" s="9">
        <f>MAX(J59 - K59, 0) * MAX((0 - 7)/(7), 0)</f>
        <v/>
      </c>
      <c r="S59" s="9">
        <f>SUMIFS('Stock - ETA'!$H$3:H2202,'Stock - ETA'!$F$3:F2202,'Rango proyecciones'!C59,'Stock - ETA'!$Q$3:Q2202,'Rango proyecciones'!$AJ$5)</f>
        <v/>
      </c>
      <c r="T59" s="9">
        <f>SUMIF('Stock - Puerto Chile'!$G$2:G649,'Rango proyecciones'!C59,'Stock - Puerto Chile'!$N$2:N649)</f>
        <v/>
      </c>
      <c r="U59" s="9" t="n"/>
      <c r="V59" s="9" t="n"/>
      <c r="W59" s="17">
        <f>H59 + V59 + S59</f>
        <v/>
      </c>
      <c r="X59" s="6">
        <f>SUMIFS('Stock - ETA'!$S$3:S2202,'Stock - ETA'!$F$3:F2202,'Rango proyecciones'!C59,'Stock - ETA'!$AA$3:AA2202,'Rango proyecciones'!$AJ$5) + SUMIFS('Stock - ETA'!$R$3:R2202,'Stock - ETA'!$F$3:F2202,'Rango proyecciones'!C59,'Stock - ETA'!$AA$3:AA2202,'Rango proyecciones'!$AJ$7)</f>
        <v/>
      </c>
      <c r="Y59" s="9" t="n"/>
      <c r="Z59" s="17">
        <f>X59 + Y59</f>
        <v/>
      </c>
      <c r="AA59" s="9">
        <f>SUMIFS('Stock - ETA'!$I$3:I2202,'Stock - ETA'!$F$3:F2202,'Rango proyecciones'!C59,'Stock - ETA'!$Q$3:Q2202,'Rango proyecciones'!$AJ$5) + SUMIFS('Stock - ETA'!$H$3:H2202,'Stock - ETA'!$F$3:F2202,'Rango proyecciones'!C59,'Stock - ETA'!$Q$3:Q2202,'Rango proyecciones'!$AJ$7)</f>
        <v/>
      </c>
      <c r="AB59" s="9" t="n"/>
      <c r="AC59" s="17">
        <f>AA59 + AB59</f>
        <v/>
      </c>
      <c r="AD59" s="6" t="n"/>
      <c r="AE59" s="9">
        <f>SUMIFS('Stock - ETA'!$T$3:T2202,'Stock - ETA'!$F$3:F2202,'Rango proyecciones'!C59,'Stock - ETA'!$AA$3:AA2202,'Rango proyecciones'!$AJ$5) + SUMIFS('Stock - ETA'!$S$3:S2202,'Stock - ETA'!$F$3:F2202,'Rango proyecciones'!C59,'Stock - ETA'!$AA$3:AA2202,'Rango proyecciones'!$AJ$8)</f>
        <v/>
      </c>
      <c r="AF59" s="17">
        <f> 0.8 * AD59 + AE59</f>
        <v/>
      </c>
      <c r="AG59" s="9">
        <f>SUMIFS('Stock - ETA'!$J$3:J2202,'Stock - ETA'!$F$3:F2202,'Rango proyecciones'!C59,'Stock - ETA'!$Q$3:Q2202,'Rango proyecciones'!$AJ$5) + SUMIFS('Stock - ETA'!$I$3:I2202,'Stock - ETA'!$F$3:F2202,'Rango proyecciones'!C59,'Stock - ETA'!$Q$3:Q2202,'Rango proyecciones'!$AJ$8)</f>
        <v/>
      </c>
      <c r="AH59" s="17">
        <f> 0.8 * AD59 + AG59</f>
        <v/>
      </c>
      <c r="AI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mexico1011748</t>
        </is>
      </c>
      <c r="D60" s="4" t="inlineStr">
        <is>
          <t>Agro Mexico</t>
        </is>
      </c>
      <c r="E60" s="4" t="n">
        <v>1011748</v>
      </c>
      <c r="F60" s="4" t="inlineStr">
        <is>
          <t>PO PchDeh &gt;170 NMr@ Cj 10k AS</t>
        </is>
      </c>
      <c r="G60" s="4" t="inlineStr">
        <is>
          <t>Pechuga Desh</t>
        </is>
      </c>
      <c r="H60" s="6" t="n">
        <v>134396</v>
      </c>
      <c r="I60" s="9" t="n">
        <v>91200</v>
      </c>
      <c r="J60" s="9" t="n">
        <v>210000</v>
      </c>
      <c r="K60" s="9" t="n">
        <v>217718.36</v>
      </c>
      <c r="L60" s="6">
        <f>MAX(J60 - K60, 0) * MAX((0 - 10)/(10), 0)</f>
        <v/>
      </c>
      <c r="M60" s="9">
        <f>SUMIFS('Stock - ETA'!$R$3:R2202,'Stock - ETA'!$F$3:F2202,'Rango proyecciones'!C60,'Stock - ETA'!$AA$3:AA2202,'Rango proyecciones'!$AJ$5)</f>
        <v/>
      </c>
      <c r="N60" s="9">
        <f>SUMIF('Stock - Puerto Chile'!$G$2:G649,'Rango proyecciones'!C60,'Stock - Puerto Chile'!$L$2:L649)</f>
        <v/>
      </c>
      <c r="O60" s="9" t="n"/>
      <c r="P60" s="9" t="n"/>
      <c r="Q60" s="17">
        <f>H60 + P60 + M60</f>
        <v/>
      </c>
      <c r="R60" s="9">
        <f>MAX(J60 - K60, 0) * MAX((0 - 7)/(7), 0)</f>
        <v/>
      </c>
      <c r="S60" s="9">
        <f>SUMIFS('Stock - ETA'!$H$3:H2202,'Stock - ETA'!$F$3:F2202,'Rango proyecciones'!C60,'Stock - ETA'!$Q$3:Q2202,'Rango proyecciones'!$AJ$5)</f>
        <v/>
      </c>
      <c r="T60" s="9">
        <f>SUMIF('Stock - Puerto Chile'!$G$2:G649,'Rango proyecciones'!C60,'Stock - Puerto Chile'!$N$2:N649)</f>
        <v/>
      </c>
      <c r="U60" s="9" t="n"/>
      <c r="V60" s="9" t="n"/>
      <c r="W60" s="17">
        <f>H60 + V60 + S60</f>
        <v/>
      </c>
      <c r="X60" s="6">
        <f>SUMIFS('Stock - ETA'!$S$3:S2202,'Stock - ETA'!$F$3:F2202,'Rango proyecciones'!C60,'Stock - ETA'!$AA$3:AA2202,'Rango proyecciones'!$AJ$5) + SUMIFS('Stock - ETA'!$R$3:R2202,'Stock - ETA'!$F$3:F2202,'Rango proyecciones'!C60,'Stock - ETA'!$AA$3:AA2202,'Rango proyecciones'!$AJ$7)</f>
        <v/>
      </c>
      <c r="Y60" s="9" t="n"/>
      <c r="Z60" s="17">
        <f>X60 + Y60</f>
        <v/>
      </c>
      <c r="AA60" s="9">
        <f>SUMIFS('Stock - ETA'!$I$3:I2202,'Stock - ETA'!$F$3:F2202,'Rango proyecciones'!C60,'Stock - ETA'!$Q$3:Q2202,'Rango proyecciones'!$AJ$5) + SUMIFS('Stock - ETA'!$H$3:H2202,'Stock - ETA'!$F$3:F2202,'Rango proyecciones'!C60,'Stock - ETA'!$Q$3:Q2202,'Rango proyecciones'!$AJ$7)</f>
        <v/>
      </c>
      <c r="AB60" s="9" t="n"/>
      <c r="AC60" s="17">
        <f>AA60 + AB60</f>
        <v/>
      </c>
      <c r="AD60" s="6" t="n"/>
      <c r="AE60" s="9">
        <f>SUMIFS('Stock - ETA'!$T$3:T2202,'Stock - ETA'!$F$3:F2202,'Rango proyecciones'!C60,'Stock - ETA'!$AA$3:AA2202,'Rango proyecciones'!$AJ$5) + SUMIFS('Stock - ETA'!$S$3:S2202,'Stock - ETA'!$F$3:F2202,'Rango proyecciones'!C60,'Stock - ETA'!$AA$3:AA2202,'Rango proyecciones'!$AJ$8)</f>
        <v/>
      </c>
      <c r="AF60" s="17">
        <f> 0.8 * AD60 + AE60</f>
        <v/>
      </c>
      <c r="AG60" s="9">
        <f>SUMIFS('Stock - ETA'!$J$3:J2202,'Stock - ETA'!$F$3:F2202,'Rango proyecciones'!C60,'Stock - ETA'!$Q$3:Q2202,'Rango proyecciones'!$AJ$5) + SUMIFS('Stock - ETA'!$I$3:I2202,'Stock - ETA'!$F$3:F2202,'Rango proyecciones'!C60,'Stock - ETA'!$Q$3:Q2202,'Rango proyecciones'!$AJ$8)</f>
        <v/>
      </c>
      <c r="AH60" s="17">
        <f> 0.8 * AD60 + AG60</f>
        <v/>
      </c>
      <c r="AI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mexico1012278</t>
        </is>
      </c>
      <c r="D61" s="4" t="inlineStr">
        <is>
          <t>Agro Mexico</t>
        </is>
      </c>
      <c r="E61" s="4" t="n">
        <v>1012278</v>
      </c>
      <c r="F61" s="4" t="inlineStr">
        <is>
          <t>PO Tru Ala Mex@ Cj 9k AS</t>
        </is>
      </c>
      <c r="G61" s="4" t="inlineStr">
        <is>
          <t>Ala</t>
        </is>
      </c>
      <c r="H61" s="6" t="n">
        <v>86454</v>
      </c>
      <c r="I61" s="9" t="n">
        <v>167000</v>
      </c>
      <c r="J61" s="9" t="n">
        <v>32800</v>
      </c>
      <c r="K61" s="9" t="n">
        <v>28171.05</v>
      </c>
      <c r="L61" s="6">
        <f>MAX(J61 - K61, 0) * MAX((0 - 10)/(10), 0)</f>
        <v/>
      </c>
      <c r="M61" s="9">
        <f>SUMIFS('Stock - ETA'!$R$3:R2202,'Stock - ETA'!$F$3:F2202,'Rango proyecciones'!C61,'Stock - ETA'!$AA$3:AA2202,'Rango proyecciones'!$AJ$5)</f>
        <v/>
      </c>
      <c r="N61" s="9">
        <f>SUMIF('Stock - Puerto Chile'!$G$2:G649,'Rango proyecciones'!C61,'Stock - Puerto Chile'!$L$2:L649)</f>
        <v/>
      </c>
      <c r="O61" s="9">
        <f>0 * (0 / 24)</f>
        <v/>
      </c>
      <c r="P61" s="9">
        <f>82134 * (0 / 24)</f>
        <v/>
      </c>
      <c r="Q61" s="17">
        <f>H61 + P61 + M61</f>
        <v/>
      </c>
      <c r="R61" s="9">
        <f>MAX(J61 - K61, 0) * MAX((0 - 7)/(7), 0)</f>
        <v/>
      </c>
      <c r="S61" s="9">
        <f>SUMIFS('Stock - ETA'!$H$3:H2202,'Stock - ETA'!$F$3:F2202,'Rango proyecciones'!C61,'Stock - ETA'!$Q$3:Q2202,'Rango proyecciones'!$AJ$5)</f>
        <v/>
      </c>
      <c r="T61" s="9">
        <f>SUMIF('Stock - Puerto Chile'!$G$2:G649,'Rango proyecciones'!C61,'Stock - Puerto Chile'!$N$2:N649)</f>
        <v/>
      </c>
      <c r="U61" s="9">
        <f>0 * (0 / 24)</f>
        <v/>
      </c>
      <c r="V61" s="9">
        <f>82134 * (0 / 24)</f>
        <v/>
      </c>
      <c r="W61" s="17">
        <f>H61 + V61 + S61</f>
        <v/>
      </c>
      <c r="X61" s="6">
        <f>SUMIFS('Stock - ETA'!$S$3:S2202,'Stock - ETA'!$F$3:F2202,'Rango proyecciones'!C61,'Stock - ETA'!$AA$3:AA2202,'Rango proyecciones'!$AJ$5) + SUMIFS('Stock - ETA'!$R$3:R2202,'Stock - ETA'!$F$3:F2202,'Rango proyecciones'!C61,'Stock - ETA'!$AA$3:AA2202,'Rango proyecciones'!$AJ$7)</f>
        <v/>
      </c>
      <c r="Y61" s="9" t="n"/>
      <c r="Z61" s="17">
        <f>X61 + Y61</f>
        <v/>
      </c>
      <c r="AA61" s="9">
        <f>SUMIFS('Stock - ETA'!$I$3:I2202,'Stock - ETA'!$F$3:F2202,'Rango proyecciones'!C61,'Stock - ETA'!$Q$3:Q2202,'Rango proyecciones'!$AJ$5) + SUMIFS('Stock - ETA'!$H$3:H2202,'Stock - ETA'!$F$3:F2202,'Rango proyecciones'!C61,'Stock - ETA'!$Q$3:Q2202,'Rango proyecciones'!$AJ$7)</f>
        <v/>
      </c>
      <c r="AB61" s="9" t="n"/>
      <c r="AC61" s="17">
        <f>AA61 + AB61</f>
        <v/>
      </c>
      <c r="AD61" s="6" t="n"/>
      <c r="AE61" s="9">
        <f>SUMIFS('Stock - ETA'!$T$3:T2202,'Stock - ETA'!$F$3:F2202,'Rango proyecciones'!C61,'Stock - ETA'!$AA$3:AA2202,'Rango proyecciones'!$AJ$5) + SUMIFS('Stock - ETA'!$S$3:S2202,'Stock - ETA'!$F$3:F2202,'Rango proyecciones'!C61,'Stock - ETA'!$AA$3:AA2202,'Rango proyecciones'!$AJ$8)</f>
        <v/>
      </c>
      <c r="AF61" s="17">
        <f> 0.8 * AD61 + AE61</f>
        <v/>
      </c>
      <c r="AG61" s="9">
        <f>SUMIFS('Stock - ETA'!$J$3:J2202,'Stock - ETA'!$F$3:F2202,'Rango proyecciones'!C61,'Stock - ETA'!$Q$3:Q2202,'Rango proyecciones'!$AJ$5) + SUMIFS('Stock - ETA'!$I$3:I2202,'Stock - ETA'!$F$3:F2202,'Rango proyecciones'!C61,'Stock - ETA'!$Q$3:Q2202,'Rango proyecciones'!$AJ$8)</f>
        <v/>
      </c>
      <c r="AH61" s="17">
        <f> 0.8 * AD61 + AG61</f>
        <v/>
      </c>
      <c r="AI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mexico1012432</t>
        </is>
      </c>
      <c r="D62" s="4" t="inlineStr">
        <is>
          <t>Agro Mexico</t>
        </is>
      </c>
      <c r="E62" s="4" t="n">
        <v>1012432</v>
      </c>
      <c r="F62" s="4" t="inlineStr">
        <is>
          <t>PO PchDeh IQF NMr@ Cj 10k AS</t>
        </is>
      </c>
      <c r="G62" s="4" t="inlineStr">
        <is>
          <t>Pechuga Desh</t>
        </is>
      </c>
      <c r="H62" s="6" t="n">
        <v>0</v>
      </c>
      <c r="I62" s="9" t="n">
        <v>22800</v>
      </c>
      <c r="J62" s="9" t="n">
        <v>0</v>
      </c>
      <c r="K62" s="9" t="n">
        <v>0</v>
      </c>
      <c r="L62" s="6">
        <f>MAX(J62 - K62, 0) * MAX((0 - 10)/(10), 0)</f>
        <v/>
      </c>
      <c r="M62" s="9">
        <f>SUMIFS('Stock - ETA'!$R$3:R2202,'Stock - ETA'!$F$3:F2202,'Rango proyecciones'!C62,'Stock - ETA'!$AA$3:AA2202,'Rango proyecciones'!$AJ$5)</f>
        <v/>
      </c>
      <c r="N62" s="9">
        <f>SUMIF('Stock - Puerto Chile'!$G$2:G649,'Rango proyecciones'!C62,'Stock - Puerto Chile'!$L$2:L649)</f>
        <v/>
      </c>
      <c r="O62" s="9" t="n"/>
      <c r="P62" s="9" t="n"/>
      <c r="Q62" s="17">
        <f>H62 + P62 + M62</f>
        <v/>
      </c>
      <c r="R62" s="9">
        <f>MAX(J62 - K62, 0) * MAX((0 - 7)/(7), 0)</f>
        <v/>
      </c>
      <c r="S62" s="9">
        <f>SUMIFS('Stock - ETA'!$H$3:H2202,'Stock - ETA'!$F$3:F2202,'Rango proyecciones'!C62,'Stock - ETA'!$Q$3:Q2202,'Rango proyecciones'!$AJ$5)</f>
        <v/>
      </c>
      <c r="T62" s="9">
        <f>SUMIF('Stock - Puerto Chile'!$G$2:G649,'Rango proyecciones'!C62,'Stock - Puerto Chile'!$N$2:N649)</f>
        <v/>
      </c>
      <c r="U62" s="9" t="n"/>
      <c r="V62" s="9" t="n"/>
      <c r="W62" s="17">
        <f>H62 + V62 + S62</f>
        <v/>
      </c>
      <c r="X62" s="6">
        <f>SUMIFS('Stock - ETA'!$S$3:S2202,'Stock - ETA'!$F$3:F2202,'Rango proyecciones'!C62,'Stock - ETA'!$AA$3:AA2202,'Rango proyecciones'!$AJ$5) + SUMIFS('Stock - ETA'!$R$3:R2202,'Stock - ETA'!$F$3:F2202,'Rango proyecciones'!C62,'Stock - ETA'!$AA$3:AA2202,'Rango proyecciones'!$AJ$7)</f>
        <v/>
      </c>
      <c r="Y62" s="9" t="n"/>
      <c r="Z62" s="17">
        <f>X62 + Y62</f>
        <v/>
      </c>
      <c r="AA62" s="9">
        <f>SUMIFS('Stock - ETA'!$I$3:I2202,'Stock - ETA'!$F$3:F2202,'Rango proyecciones'!C62,'Stock - ETA'!$Q$3:Q2202,'Rango proyecciones'!$AJ$5) + SUMIFS('Stock - ETA'!$H$3:H2202,'Stock - ETA'!$F$3:F2202,'Rango proyecciones'!C62,'Stock - ETA'!$Q$3:Q2202,'Rango proyecciones'!$AJ$7)</f>
        <v/>
      </c>
      <c r="AB62" s="9" t="n"/>
      <c r="AC62" s="17">
        <f>AA62 + AB62</f>
        <v/>
      </c>
      <c r="AD62" s="6" t="n"/>
      <c r="AE62" s="9">
        <f>SUMIFS('Stock - ETA'!$T$3:T2202,'Stock - ETA'!$F$3:F2202,'Rango proyecciones'!C62,'Stock - ETA'!$AA$3:AA2202,'Rango proyecciones'!$AJ$5) + SUMIFS('Stock - ETA'!$S$3:S2202,'Stock - ETA'!$F$3:F2202,'Rango proyecciones'!C62,'Stock - ETA'!$AA$3:AA2202,'Rango proyecciones'!$AJ$8)</f>
        <v/>
      </c>
      <c r="AF62" s="17">
        <f> 0.8 * AD62 + AE62</f>
        <v/>
      </c>
      <c r="AG62" s="9">
        <f>SUMIFS('Stock - ETA'!$J$3:J2202,'Stock - ETA'!$F$3:F2202,'Rango proyecciones'!C62,'Stock - ETA'!$Q$3:Q2202,'Rango proyecciones'!$AJ$5) + SUMIFS('Stock - ETA'!$I$3:I2202,'Stock - ETA'!$F$3:F2202,'Rango proyecciones'!C62,'Stock - ETA'!$Q$3:Q2202,'Rango proyecciones'!$AJ$8)</f>
        <v/>
      </c>
      <c r="AH62" s="17">
        <f> 0.8 * AD62 + AG62</f>
        <v/>
      </c>
      <c r="AI62" s="6" t="n"/>
    </row>
    <row r="63">
      <c r="A63" s="4" t="inlineStr">
        <is>
          <t>Pollo</t>
        </is>
      </c>
      <c r="B63" s="4" t="inlineStr">
        <is>
          <t>Venta Local</t>
        </is>
      </c>
      <c r="C63" s="4" t="inlineStr">
        <is>
          <t>agro mexico1012534</t>
        </is>
      </c>
      <c r="D63" s="4" t="inlineStr">
        <is>
          <t>Agro Mexico</t>
        </is>
      </c>
      <c r="E63" s="4" t="n">
        <v>1012534</v>
      </c>
      <c r="F63" s="4" t="inlineStr">
        <is>
          <t>PO Pech c/h c/p Blo@ Cj 20k AS</t>
        </is>
      </c>
      <c r="G63" s="4" t="inlineStr">
        <is>
          <t>Pechuga</t>
        </is>
      </c>
      <c r="H63" s="6" t="n">
        <v>199902.586</v>
      </c>
      <c r="I63" s="9" t="n">
        <v>160000</v>
      </c>
      <c r="J63" s="9" t="n">
        <v>16000</v>
      </c>
      <c r="K63" s="9" t="n"/>
      <c r="L63" s="6">
        <f>MAX(J63 - K63, 0) * MAX((0 - 10)/(10), 0)</f>
        <v/>
      </c>
      <c r="M63" s="9">
        <f>SUMIFS('Stock - ETA'!$R$3:R2202,'Stock - ETA'!$F$3:F2202,'Rango proyecciones'!C63,'Stock - ETA'!$AA$3:AA2202,'Rango proyecciones'!$AJ$5)</f>
        <v/>
      </c>
      <c r="N63" s="9">
        <f>SUMIF('Stock - Puerto Chile'!$G$2:G649,'Rango proyecciones'!C63,'Stock - Puerto Chile'!$L$2:L649)</f>
        <v/>
      </c>
      <c r="O63" s="9" t="n"/>
      <c r="P63" s="9" t="n"/>
      <c r="Q63" s="17">
        <f>H63 + P63 + M63</f>
        <v/>
      </c>
      <c r="R63" s="9">
        <f>MAX(J63 - K63, 0) * MAX((0 - 7)/(7), 0)</f>
        <v/>
      </c>
      <c r="S63" s="9">
        <f>SUMIFS('Stock - ETA'!$H$3:H2202,'Stock - ETA'!$F$3:F2202,'Rango proyecciones'!C63,'Stock - ETA'!$Q$3:Q2202,'Rango proyecciones'!$AJ$5)</f>
        <v/>
      </c>
      <c r="T63" s="9">
        <f>SUMIF('Stock - Puerto Chile'!$G$2:G649,'Rango proyecciones'!C63,'Stock - Puerto Chile'!$N$2:N649)</f>
        <v/>
      </c>
      <c r="U63" s="9" t="n"/>
      <c r="V63" s="9" t="n"/>
      <c r="W63" s="17">
        <f>H63 + V63 + S63</f>
        <v/>
      </c>
      <c r="X63" s="6">
        <f>SUMIFS('Stock - ETA'!$S$3:S2202,'Stock - ETA'!$F$3:F2202,'Rango proyecciones'!C63,'Stock - ETA'!$AA$3:AA2202,'Rango proyecciones'!$AJ$5) + SUMIFS('Stock - ETA'!$R$3:R2202,'Stock - ETA'!$F$3:F2202,'Rango proyecciones'!C63,'Stock - ETA'!$AA$3:AA2202,'Rango proyecciones'!$AJ$7)</f>
        <v/>
      </c>
      <c r="Y63" s="9" t="n"/>
      <c r="Z63" s="17">
        <f>X63 + Y63</f>
        <v/>
      </c>
      <c r="AA63" s="9">
        <f>SUMIFS('Stock - ETA'!$I$3:I2202,'Stock - ETA'!$F$3:F2202,'Rango proyecciones'!C63,'Stock - ETA'!$Q$3:Q2202,'Rango proyecciones'!$AJ$5) + SUMIFS('Stock - ETA'!$H$3:H2202,'Stock - ETA'!$F$3:F2202,'Rango proyecciones'!C63,'Stock - ETA'!$Q$3:Q2202,'Rango proyecciones'!$AJ$7)</f>
        <v/>
      </c>
      <c r="AB63" s="9" t="n"/>
      <c r="AC63" s="17">
        <f>AA63 + AB63</f>
        <v/>
      </c>
      <c r="AD63" s="6" t="n"/>
      <c r="AE63" s="9">
        <f>SUMIFS('Stock - ETA'!$T$3:T2202,'Stock - ETA'!$F$3:F2202,'Rango proyecciones'!C63,'Stock - ETA'!$AA$3:AA2202,'Rango proyecciones'!$AJ$5) + SUMIFS('Stock - ETA'!$S$3:S2202,'Stock - ETA'!$F$3:F2202,'Rango proyecciones'!C63,'Stock - ETA'!$AA$3:AA2202,'Rango proyecciones'!$AJ$8)</f>
        <v/>
      </c>
      <c r="AF63" s="17">
        <f> 0.8 * AD63 + AE63</f>
        <v/>
      </c>
      <c r="AG63" s="9">
        <f>SUMIFS('Stock - ETA'!$J$3:J2202,'Stock - ETA'!$F$3:F2202,'Rango proyecciones'!C63,'Stock - ETA'!$Q$3:Q2202,'Rango proyecciones'!$AJ$5) + SUMIFS('Stock - ETA'!$I$3:I2202,'Stock - ETA'!$F$3:F2202,'Rango proyecciones'!C63,'Stock - ETA'!$Q$3:Q2202,'Rango proyecciones'!$AJ$8)</f>
        <v/>
      </c>
      <c r="AH63" s="17">
        <f> 0.8 * AD63 + AG63</f>
        <v/>
      </c>
      <c r="AI63" s="6" t="n"/>
    </row>
    <row r="64">
      <c r="A64" s="4" t="inlineStr">
        <is>
          <t>Pollo</t>
        </is>
      </c>
      <c r="B64" s="4" t="inlineStr">
        <is>
          <t>Venta Local</t>
        </is>
      </c>
      <c r="C64" s="4" t="inlineStr">
        <is>
          <t>agro mexico1012725</t>
        </is>
      </c>
      <c r="D64" s="4" t="inlineStr">
        <is>
          <t>Agro Mexico</t>
        </is>
      </c>
      <c r="E64" s="4" t="n">
        <v>1012725</v>
      </c>
      <c r="F64" s="4" t="inlineStr">
        <is>
          <t>PO File s/t 8x5 Mr@ Cj AS</t>
        </is>
      </c>
      <c r="G64" s="4" t="inlineStr">
        <is>
          <t>Filete</t>
        </is>
      </c>
      <c r="H64" s="6" t="n">
        <v>39915.8</v>
      </c>
      <c r="I64" s="9" t="n">
        <v>40000</v>
      </c>
      <c r="J64" s="9" t="n">
        <v>0</v>
      </c>
      <c r="K64" s="9" t="n">
        <v>0</v>
      </c>
      <c r="L64" s="6">
        <f>MAX(J64 - K64, 0) * MAX((0 - 10)/(10), 0)</f>
        <v/>
      </c>
      <c r="M64" s="9">
        <f>SUMIFS('Stock - ETA'!$R$3:R2202,'Stock - ETA'!$F$3:F2202,'Rango proyecciones'!C64,'Stock - ETA'!$AA$3:AA2202,'Rango proyecciones'!$AJ$5)</f>
        <v/>
      </c>
      <c r="N64" s="9">
        <f>SUMIF('Stock - Puerto Chile'!$G$2:G649,'Rango proyecciones'!C64,'Stock - Puerto Chile'!$L$2:L649)</f>
        <v/>
      </c>
      <c r="O64" s="9">
        <f>0 * (0 / 24)</f>
        <v/>
      </c>
      <c r="P64" s="9">
        <f>39916.8 * (0 / 24)</f>
        <v/>
      </c>
      <c r="Q64" s="17">
        <f>H64 + P64 + M64</f>
        <v/>
      </c>
      <c r="R64" s="9">
        <f>MAX(J64 - K64, 0) * MAX((0 - 7)/(7), 0)</f>
        <v/>
      </c>
      <c r="S64" s="9">
        <f>SUMIFS('Stock - ETA'!$H$3:H2202,'Stock - ETA'!$F$3:F2202,'Rango proyecciones'!C64,'Stock - ETA'!$Q$3:Q2202,'Rango proyecciones'!$AJ$5)</f>
        <v/>
      </c>
      <c r="T64" s="9">
        <f>SUMIF('Stock - Puerto Chile'!$G$2:G649,'Rango proyecciones'!C64,'Stock - Puerto Chile'!$N$2:N649)</f>
        <v/>
      </c>
      <c r="U64" s="9">
        <f>0 * (0 / 24)</f>
        <v/>
      </c>
      <c r="V64" s="9">
        <f>39916.8 * (0 / 24)</f>
        <v/>
      </c>
      <c r="W64" s="17">
        <f>H64 + V64 + S64</f>
        <v/>
      </c>
      <c r="X64" s="6">
        <f>SUMIFS('Stock - ETA'!$S$3:S2202,'Stock - ETA'!$F$3:F2202,'Rango proyecciones'!C64,'Stock - ETA'!$AA$3:AA2202,'Rango proyecciones'!$AJ$5) + SUMIFS('Stock - ETA'!$R$3:R2202,'Stock - ETA'!$F$3:F2202,'Rango proyecciones'!C64,'Stock - ETA'!$AA$3:AA2202,'Rango proyecciones'!$AJ$7)</f>
        <v/>
      </c>
      <c r="Y64" s="9" t="n"/>
      <c r="Z64" s="17">
        <f>X64 + Y64</f>
        <v/>
      </c>
      <c r="AA64" s="9">
        <f>SUMIFS('Stock - ETA'!$I$3:I2202,'Stock - ETA'!$F$3:F2202,'Rango proyecciones'!C64,'Stock - ETA'!$Q$3:Q2202,'Rango proyecciones'!$AJ$5) + SUMIFS('Stock - ETA'!$H$3:H2202,'Stock - ETA'!$F$3:F2202,'Rango proyecciones'!C64,'Stock - ETA'!$Q$3:Q2202,'Rango proyecciones'!$AJ$7)</f>
        <v/>
      </c>
      <c r="AB64" s="9" t="n"/>
      <c r="AC64" s="17">
        <f>AA64 + AB64</f>
        <v/>
      </c>
      <c r="AD64" s="6" t="n"/>
      <c r="AE64" s="9">
        <f>SUMIFS('Stock - ETA'!$T$3:T2202,'Stock - ETA'!$F$3:F2202,'Rango proyecciones'!C64,'Stock - ETA'!$AA$3:AA2202,'Rango proyecciones'!$AJ$5) + SUMIFS('Stock - ETA'!$S$3:S2202,'Stock - ETA'!$F$3:F2202,'Rango proyecciones'!C64,'Stock - ETA'!$AA$3:AA2202,'Rango proyecciones'!$AJ$8)</f>
        <v/>
      </c>
      <c r="AF64" s="17">
        <f> 0.8 * AD64 + AE64</f>
        <v/>
      </c>
      <c r="AG64" s="9">
        <f>SUMIFS('Stock - ETA'!$J$3:J2202,'Stock - ETA'!$F$3:F2202,'Rango proyecciones'!C64,'Stock - ETA'!$Q$3:Q2202,'Rango proyecciones'!$AJ$5) + SUMIFS('Stock - ETA'!$I$3:I2202,'Stock - ETA'!$F$3:F2202,'Rango proyecciones'!C64,'Stock - ETA'!$Q$3:Q2202,'Rango proyecciones'!$AJ$8)</f>
        <v/>
      </c>
      <c r="AH64" s="17">
        <f> 0.8 * AD64 + AG64</f>
        <v/>
      </c>
      <c r="AI64" s="6" t="n"/>
    </row>
    <row r="65">
      <c r="A65" s="4" t="inlineStr">
        <is>
          <t>Pollo</t>
        </is>
      </c>
      <c r="B65" s="4" t="inlineStr">
        <is>
          <t>Venta Local</t>
        </is>
      </c>
      <c r="C65" s="4" t="inlineStr">
        <is>
          <t>agro mexico1012764</t>
        </is>
      </c>
      <c r="D65" s="4" t="inlineStr">
        <is>
          <t>Agro Mexico</t>
        </is>
      </c>
      <c r="E65" s="4" t="n">
        <v>1012764</v>
      </c>
      <c r="F65" s="4" t="inlineStr">
        <is>
          <t>PO Ppa Esp@ Bo Cj 20k AS</t>
        </is>
      </c>
      <c r="G65" s="4" t="inlineStr">
        <is>
          <t>Carne Recuperada</t>
        </is>
      </c>
      <c r="H65" s="6" t="n">
        <v>23808.37</v>
      </c>
      <c r="I65" s="9" t="n">
        <v>120000</v>
      </c>
      <c r="J65" s="9" t="n">
        <v>60000</v>
      </c>
      <c r="K65" s="9" t="n">
        <v>120493.52</v>
      </c>
      <c r="L65" s="6">
        <f>MAX(J65 - K65, 0) * MAX((0 - 10)/(10), 0)</f>
        <v/>
      </c>
      <c r="M65" s="9">
        <f>SUMIFS('Stock - ETA'!$R$3:R2202,'Stock - ETA'!$F$3:F2202,'Rango proyecciones'!C65,'Stock - ETA'!$AA$3:AA2202,'Rango proyecciones'!$AJ$5)</f>
        <v/>
      </c>
      <c r="N65" s="9">
        <f>SUMIF('Stock - Puerto Chile'!$G$2:G649,'Rango proyecciones'!C65,'Stock - Puerto Chile'!$L$2:L649)</f>
        <v/>
      </c>
      <c r="O65" s="9" t="n"/>
      <c r="P65" s="9" t="n"/>
      <c r="Q65" s="17">
        <f>H65 + P65 + M65</f>
        <v/>
      </c>
      <c r="R65" s="9">
        <f>MAX(J65 - K65, 0) * MAX((0 - 7)/(7), 0)</f>
        <v/>
      </c>
      <c r="S65" s="9">
        <f>SUMIFS('Stock - ETA'!$H$3:H2202,'Stock - ETA'!$F$3:F2202,'Rango proyecciones'!C65,'Stock - ETA'!$Q$3:Q2202,'Rango proyecciones'!$AJ$5)</f>
        <v/>
      </c>
      <c r="T65" s="9">
        <f>SUMIF('Stock - Puerto Chile'!$G$2:G649,'Rango proyecciones'!C65,'Stock - Puerto Chile'!$N$2:N649)</f>
        <v/>
      </c>
      <c r="U65" s="9" t="n"/>
      <c r="V65" s="9" t="n"/>
      <c r="W65" s="17">
        <f>H65 + V65 + S65</f>
        <v/>
      </c>
      <c r="X65" s="6">
        <f>SUMIFS('Stock - ETA'!$S$3:S2202,'Stock - ETA'!$F$3:F2202,'Rango proyecciones'!C65,'Stock - ETA'!$AA$3:AA2202,'Rango proyecciones'!$AJ$5) + SUMIFS('Stock - ETA'!$R$3:R2202,'Stock - ETA'!$F$3:F2202,'Rango proyecciones'!C65,'Stock - ETA'!$AA$3:AA2202,'Rango proyecciones'!$AJ$7)</f>
        <v/>
      </c>
      <c r="Y65" s="9" t="n"/>
      <c r="Z65" s="17">
        <f>X65 + Y65</f>
        <v/>
      </c>
      <c r="AA65" s="9">
        <f>SUMIFS('Stock - ETA'!$I$3:I2202,'Stock - ETA'!$F$3:F2202,'Rango proyecciones'!C65,'Stock - ETA'!$Q$3:Q2202,'Rango proyecciones'!$AJ$5) + SUMIFS('Stock - ETA'!$H$3:H2202,'Stock - ETA'!$F$3:F2202,'Rango proyecciones'!C65,'Stock - ETA'!$Q$3:Q2202,'Rango proyecciones'!$AJ$7)</f>
        <v/>
      </c>
      <c r="AB65" s="9" t="n"/>
      <c r="AC65" s="17">
        <f>AA65 + AB65</f>
        <v/>
      </c>
      <c r="AD65" s="6" t="n"/>
      <c r="AE65" s="9">
        <f>SUMIFS('Stock - ETA'!$T$3:T2202,'Stock - ETA'!$F$3:F2202,'Rango proyecciones'!C65,'Stock - ETA'!$AA$3:AA2202,'Rango proyecciones'!$AJ$5) + SUMIFS('Stock - ETA'!$S$3:S2202,'Stock - ETA'!$F$3:F2202,'Rango proyecciones'!C65,'Stock - ETA'!$AA$3:AA2202,'Rango proyecciones'!$AJ$8)</f>
        <v/>
      </c>
      <c r="AF65" s="17">
        <f> 0.8 * AD65 + AE65</f>
        <v/>
      </c>
      <c r="AG65" s="9">
        <f>SUMIFS('Stock - ETA'!$J$3:J2202,'Stock - ETA'!$F$3:F2202,'Rango proyecciones'!C65,'Stock - ETA'!$Q$3:Q2202,'Rango proyecciones'!$AJ$5) + SUMIFS('Stock - ETA'!$I$3:I2202,'Stock - ETA'!$F$3:F2202,'Rango proyecciones'!C65,'Stock - ETA'!$Q$3:Q2202,'Rango proyecciones'!$AJ$8)</f>
        <v/>
      </c>
      <c r="AH65" s="17">
        <f> 0.8 * AD65 + AG65</f>
        <v/>
      </c>
      <c r="AI65" s="6" t="n"/>
    </row>
    <row r="66">
      <c r="A66" s="4" t="inlineStr">
        <is>
          <t>Pollo</t>
        </is>
      </c>
      <c r="B66" s="4" t="inlineStr">
        <is>
          <t>Venta Local</t>
        </is>
      </c>
      <c r="C66" s="4" t="inlineStr">
        <is>
          <t>agro mexico1012796</t>
        </is>
      </c>
      <c r="D66" s="4" t="inlineStr">
        <is>
          <t>Agro Mexico</t>
        </is>
      </c>
      <c r="E66" s="4" t="n">
        <v>1012796</v>
      </c>
      <c r="F66" s="4" t="inlineStr">
        <is>
          <t>PO Ala Puch Mex@ Cj 10k AS</t>
        </is>
      </c>
      <c r="G66" s="4" t="inlineStr">
        <is>
          <t>Ala</t>
        </is>
      </c>
      <c r="H66" s="6" t="n">
        <v>0</v>
      </c>
      <c r="I66" s="9" t="n">
        <v>40000</v>
      </c>
      <c r="J66" s="9" t="n">
        <v>46194</v>
      </c>
      <c r="K66" s="9" t="n">
        <v>51258.11</v>
      </c>
      <c r="L66" s="6">
        <f>MAX(J66 - K66, 0) * MAX((0 - 10)/(10), 0)</f>
        <v/>
      </c>
      <c r="M66" s="9">
        <f>SUMIFS('Stock - ETA'!$R$3:R2202,'Stock - ETA'!$F$3:F2202,'Rango proyecciones'!C66,'Stock - ETA'!$AA$3:AA2202,'Rango proyecciones'!$AJ$5)</f>
        <v/>
      </c>
      <c r="N66" s="9">
        <f>SUMIF('Stock - Puerto Chile'!$G$2:G649,'Rango proyecciones'!C66,'Stock - Puerto Chile'!$L$2:L649)</f>
        <v/>
      </c>
      <c r="O66" s="9">
        <f>0 * (0 / 24)</f>
        <v/>
      </c>
      <c r="P66" s="9">
        <f>0 * (0 / 24)</f>
        <v/>
      </c>
      <c r="Q66" s="17">
        <f>H66 + P66 + M66</f>
        <v/>
      </c>
      <c r="R66" s="9">
        <f>MAX(J66 - K66, 0) * MAX((0 - 7)/(7), 0)</f>
        <v/>
      </c>
      <c r="S66" s="9">
        <f>SUMIFS('Stock - ETA'!$H$3:H2202,'Stock - ETA'!$F$3:F2202,'Rango proyecciones'!C66,'Stock - ETA'!$Q$3:Q2202,'Rango proyecciones'!$AJ$5)</f>
        <v/>
      </c>
      <c r="T66" s="9">
        <f>SUMIF('Stock - Puerto Chile'!$G$2:G649,'Rango proyecciones'!C66,'Stock - Puerto Chile'!$N$2:N649)</f>
        <v/>
      </c>
      <c r="U66" s="9">
        <f>0 * (0 / 24)</f>
        <v/>
      </c>
      <c r="V66" s="9">
        <f>0 * (0 / 24)</f>
        <v/>
      </c>
      <c r="W66" s="17">
        <f>H66 + V66 + S66</f>
        <v/>
      </c>
      <c r="X66" s="6">
        <f>SUMIFS('Stock - ETA'!$S$3:S2202,'Stock - ETA'!$F$3:F2202,'Rango proyecciones'!C66,'Stock - ETA'!$AA$3:AA2202,'Rango proyecciones'!$AJ$5) + SUMIFS('Stock - ETA'!$R$3:R2202,'Stock - ETA'!$F$3:F2202,'Rango proyecciones'!C66,'Stock - ETA'!$AA$3:AA2202,'Rango proyecciones'!$AJ$7)</f>
        <v/>
      </c>
      <c r="Y66" s="9" t="n"/>
      <c r="Z66" s="17">
        <f>X66 + Y66</f>
        <v/>
      </c>
      <c r="AA66" s="9">
        <f>SUMIFS('Stock - ETA'!$I$3:I2202,'Stock - ETA'!$F$3:F2202,'Rango proyecciones'!C66,'Stock - ETA'!$Q$3:Q2202,'Rango proyecciones'!$AJ$5) + SUMIFS('Stock - ETA'!$H$3:H2202,'Stock - ETA'!$F$3:F2202,'Rango proyecciones'!C66,'Stock - ETA'!$Q$3:Q2202,'Rango proyecciones'!$AJ$7)</f>
        <v/>
      </c>
      <c r="AB66" s="9" t="n"/>
      <c r="AC66" s="17">
        <f>AA66 + AB66</f>
        <v/>
      </c>
      <c r="AD66" s="6" t="n"/>
      <c r="AE66" s="9">
        <f>SUMIFS('Stock - ETA'!$T$3:T2202,'Stock - ETA'!$F$3:F2202,'Rango proyecciones'!C66,'Stock - ETA'!$AA$3:AA2202,'Rango proyecciones'!$AJ$5) + SUMIFS('Stock - ETA'!$S$3:S2202,'Stock - ETA'!$F$3:F2202,'Rango proyecciones'!C66,'Stock - ETA'!$AA$3:AA2202,'Rango proyecciones'!$AJ$8)</f>
        <v/>
      </c>
      <c r="AF66" s="17">
        <f> 0.8 * AD66 + AE66</f>
        <v/>
      </c>
      <c r="AG66" s="9">
        <f>SUMIFS('Stock - ETA'!$J$3:J2202,'Stock - ETA'!$F$3:F2202,'Rango proyecciones'!C66,'Stock - ETA'!$Q$3:Q2202,'Rango proyecciones'!$AJ$5) + SUMIFS('Stock - ETA'!$I$3:I2202,'Stock - ETA'!$F$3:F2202,'Rango proyecciones'!C66,'Stock - ETA'!$Q$3:Q2202,'Rango proyecciones'!$AJ$8)</f>
        <v/>
      </c>
      <c r="AH66" s="17">
        <f> 0.8 * AD66 + AG66</f>
        <v/>
      </c>
      <c r="AI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sudamerica1010877</t>
        </is>
      </c>
      <c r="D67" s="4" t="inlineStr">
        <is>
          <t>Agro Sudamerica</t>
        </is>
      </c>
      <c r="E67" s="4" t="n">
        <v>1010877</v>
      </c>
      <c r="F67" s="4" t="inlineStr">
        <is>
          <t>PO Molleja Mrps@ Cj 10k AS</t>
        </is>
      </c>
      <c r="G67" s="4" t="inlineStr">
        <is>
          <t>Menudencias</t>
        </is>
      </c>
      <c r="H67" s="6" t="n">
        <v>25000</v>
      </c>
      <c r="I67" s="9" t="n">
        <v>48000</v>
      </c>
      <c r="J67" s="9" t="n">
        <v>110869</v>
      </c>
      <c r="K67" s="9" t="n">
        <v>103800.37</v>
      </c>
      <c r="L67" s="6">
        <f>MAX(J67 - K67, 0) * MAX((0 - 10)/(10), 0)</f>
        <v/>
      </c>
      <c r="M67" s="9">
        <f>SUMIF('Stock - ETA'!$F$3:F2202,'Rango proyecciones'!C67,'Stock - ETA'!$R$3:R2202)</f>
        <v/>
      </c>
      <c r="N67" s="9">
        <f>SUMIF('Stock - Puerto Chile'!$G$2:G649,'Rango proyecciones'!C67,'Stock - Puerto Chile'!$L$2:L649)</f>
        <v/>
      </c>
      <c r="O67" s="9" t="n"/>
      <c r="P67" s="9" t="n"/>
      <c r="Q67" s="17">
        <f>H67 + M67 + N67 + L67</f>
        <v/>
      </c>
      <c r="R67" s="9">
        <f>MAX(J67 - K67, 0) * MAX((0 - 7)/(7), 0)</f>
        <v/>
      </c>
      <c r="S67" s="9">
        <f>SUMIF('Stock - ETA'!$F$3:F2202,'Rango proyecciones'!C67,'Stock - ETA'!$H$3:H2202)</f>
        <v/>
      </c>
      <c r="T67" s="9">
        <f>SUMIF('Stock - Puerto Chile'!$G$2:G649,'Rango proyecciones'!C67,'Stock - Puerto Chile'!$N$2:N649)</f>
        <v/>
      </c>
      <c r="U67" s="9" t="n"/>
      <c r="V67" s="9" t="n"/>
      <c r="W67" s="17">
        <f>H67 + S67 + R67 + T67</f>
        <v/>
      </c>
      <c r="X67" s="6">
        <f>SUMIF('Stock - ETA'!$F$3:F2202,'Rango proyecciones'!C67,'Stock - ETA'!$S$3:S2202)</f>
        <v/>
      </c>
      <c r="Y67" s="9" t="n"/>
      <c r="Z67" s="17">
        <f>X67 + Y67</f>
        <v/>
      </c>
      <c r="AA67" s="9">
        <f>SUMIF('Stock - ETA'!$F$3:F2202,'Rango proyecciones'!C67,'Stock - ETA'!$I$3:I2202)</f>
        <v/>
      </c>
      <c r="AB67" s="9" t="n"/>
      <c r="AC67" s="17">
        <f>AA67 + AB67</f>
        <v/>
      </c>
      <c r="AD67" s="6" t="n"/>
      <c r="AE67" s="9">
        <f>SUMIF('Stock - ETA'!$F$3:F2202,'Rango proyecciones'!C67,'Stock - ETA'!$T$3:T2202)</f>
        <v/>
      </c>
      <c r="AF67" s="17">
        <f> 0.6 * AD67 + AE67</f>
        <v/>
      </c>
      <c r="AG67" s="9">
        <f>SUMIF('Stock - ETA'!$F$3:F2202,'Rango proyecciones'!C67,'Stock - ETA'!$J$3:J2202)</f>
        <v/>
      </c>
      <c r="AH67" s="17">
        <f> 0.6 * AD67 + AG67</f>
        <v/>
      </c>
      <c r="AI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sudamerica1011042</t>
        </is>
      </c>
      <c r="D68" s="4" t="inlineStr">
        <is>
          <t>Agro Sudamerica</t>
        </is>
      </c>
      <c r="E68" s="4" t="n">
        <v>1011042</v>
      </c>
      <c r="F68" s="4" t="inlineStr">
        <is>
          <t>PO Pta Espinaz@ Cj 10k AS</t>
        </is>
      </c>
      <c r="G68" s="4" t="inlineStr">
        <is>
          <t>Cazuela</t>
        </is>
      </c>
      <c r="H68" s="6" t="n">
        <v>102000</v>
      </c>
      <c r="I68" s="9" t="n">
        <v>72000</v>
      </c>
      <c r="J68" s="9" t="n">
        <v>123000</v>
      </c>
      <c r="K68" s="9" t="n">
        <v>105292.83</v>
      </c>
      <c r="L68" s="6">
        <f>MAX(J68 - K68, 0) * MAX((0 - 10)/(10), 0)</f>
        <v/>
      </c>
      <c r="M68" s="9">
        <f>SUMIF('Stock - ETA'!$F$3:F2202,'Rango proyecciones'!C68,'Stock - ETA'!$R$3:R2202)</f>
        <v/>
      </c>
      <c r="N68" s="9">
        <f>SUMIF('Stock - Puerto Chile'!$G$2:G649,'Rango proyecciones'!C68,'Stock - Puerto Chile'!$L$2:L649)</f>
        <v/>
      </c>
      <c r="O68" s="9" t="n"/>
      <c r="P68" s="9" t="n"/>
      <c r="Q68" s="17">
        <f>H68 + M68 + N68 + L68</f>
        <v/>
      </c>
      <c r="R68" s="9">
        <f>MAX(J68 - K68, 0) * MAX((0 - 7)/(7), 0)</f>
        <v/>
      </c>
      <c r="S68" s="9">
        <f>SUMIF('Stock - ETA'!$F$3:F2202,'Rango proyecciones'!C68,'Stock - ETA'!$H$3:H2202)</f>
        <v/>
      </c>
      <c r="T68" s="9">
        <f>SUMIF('Stock - Puerto Chile'!$G$2:G649,'Rango proyecciones'!C68,'Stock - Puerto Chile'!$N$2:N649)</f>
        <v/>
      </c>
      <c r="U68" s="9" t="n"/>
      <c r="V68" s="9" t="n"/>
      <c r="W68" s="17">
        <f>H68 + S68 + R68 + T68</f>
        <v/>
      </c>
      <c r="X68" s="6">
        <f>SUMIF('Stock - ETA'!$F$3:F2202,'Rango proyecciones'!C68,'Stock - ETA'!$S$3:S2202)</f>
        <v/>
      </c>
      <c r="Y68" s="9" t="n"/>
      <c r="Z68" s="17">
        <f>X68 + Y68</f>
        <v/>
      </c>
      <c r="AA68" s="9">
        <f>SUMIF('Stock - ETA'!$F$3:F2202,'Rango proyecciones'!C68,'Stock - ETA'!$I$3:I2202)</f>
        <v/>
      </c>
      <c r="AB68" s="9" t="n"/>
      <c r="AC68" s="17">
        <f>AA68 + AB68</f>
        <v/>
      </c>
      <c r="AD68" s="6" t="n"/>
      <c r="AE68" s="9">
        <f>SUMIF('Stock - ETA'!$F$3:F2202,'Rango proyecciones'!C68,'Stock - ETA'!$T$3:T2202)</f>
        <v/>
      </c>
      <c r="AF68" s="17">
        <f> 0.6 * AD68 + AE68</f>
        <v/>
      </c>
      <c r="AG68" s="9">
        <f>SUMIF('Stock - ETA'!$F$3:F2202,'Rango proyecciones'!C68,'Stock - ETA'!$J$3:J2202)</f>
        <v/>
      </c>
      <c r="AH68" s="17">
        <f> 0.6 * AD68 + AG68</f>
        <v/>
      </c>
      <c r="AI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sudamerica1011290</t>
        </is>
      </c>
      <c r="D69" s="4" t="inlineStr">
        <is>
          <t>Agro Sudamerica</t>
        </is>
      </c>
      <c r="E69" s="4" t="n">
        <v>1011290</v>
      </c>
      <c r="F69" s="4" t="inlineStr">
        <is>
          <t>PO Pch Piel@ Cj 20k AS</t>
        </is>
      </c>
      <c r="G69" s="4" t="inlineStr">
        <is>
          <t>Subprod</t>
        </is>
      </c>
      <c r="H69" s="6" t="n">
        <v>19993.58</v>
      </c>
      <c r="I69" s="9" t="n">
        <v>0</v>
      </c>
      <c r="J69" s="9" t="n">
        <v>35000</v>
      </c>
      <c r="K69" s="9" t="n">
        <v>35197.76</v>
      </c>
      <c r="L69" s="6">
        <f>MAX(J69 - K69, 0) * MAX((0 - 10)/(10), 0)</f>
        <v/>
      </c>
      <c r="M69" s="9">
        <f>SUMIF('Stock - ETA'!$F$3:F2202,'Rango proyecciones'!C69,'Stock - ETA'!$R$3:R2202)</f>
        <v/>
      </c>
      <c r="N69" s="9">
        <f>SUMIF('Stock - Puerto Chile'!$G$2:G649,'Rango proyecciones'!C69,'Stock - Puerto Chile'!$L$2:L649)</f>
        <v/>
      </c>
      <c r="O69" s="9" t="n"/>
      <c r="P69" s="9" t="n"/>
      <c r="Q69" s="17">
        <f>H69 + M69 + N69 + L69</f>
        <v/>
      </c>
      <c r="R69" s="9">
        <f>MAX(J69 - K69, 0) * MAX((0 - 7)/(7), 0)</f>
        <v/>
      </c>
      <c r="S69" s="9">
        <f>SUMIF('Stock - ETA'!$F$3:F2202,'Rango proyecciones'!C69,'Stock - ETA'!$H$3:H2202)</f>
        <v/>
      </c>
      <c r="T69" s="9">
        <f>SUMIF('Stock - Puerto Chile'!$G$2:G649,'Rango proyecciones'!C69,'Stock - Puerto Chile'!$N$2:N649)</f>
        <v/>
      </c>
      <c r="U69" s="9" t="n"/>
      <c r="V69" s="9" t="n"/>
      <c r="W69" s="17">
        <f>H69 + S69 + R69 + T69</f>
        <v/>
      </c>
      <c r="X69" s="6">
        <f>SUMIF('Stock - ETA'!$F$3:F2202,'Rango proyecciones'!C69,'Stock - ETA'!$S$3:S2202)</f>
        <v/>
      </c>
      <c r="Y69" s="9" t="n"/>
      <c r="Z69" s="17">
        <f>X69 + Y69</f>
        <v/>
      </c>
      <c r="AA69" s="9">
        <f>SUMIF('Stock - ETA'!$F$3:F2202,'Rango proyecciones'!C69,'Stock - ETA'!$I$3:I2202)</f>
        <v/>
      </c>
      <c r="AB69" s="9" t="n"/>
      <c r="AC69" s="17">
        <f>AA69 + AB69</f>
        <v/>
      </c>
      <c r="AD69" s="6" t="n">
        <v>24000</v>
      </c>
      <c r="AE69" s="9">
        <f>SUMIF('Stock - ETA'!$F$3:F2202,'Rango proyecciones'!C69,'Stock - ETA'!$T$3:T2202)</f>
        <v/>
      </c>
      <c r="AF69" s="17">
        <f> 0.6 * AD69 + AE69</f>
        <v/>
      </c>
      <c r="AG69" s="9">
        <f>SUMIF('Stock - ETA'!$F$3:F2202,'Rango proyecciones'!C69,'Stock - ETA'!$J$3:J2202)</f>
        <v/>
      </c>
      <c r="AH69" s="17">
        <f> 0.6 * AD69 + AG69</f>
        <v/>
      </c>
      <c r="AI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sudamerica1011421</t>
        </is>
      </c>
      <c r="D70" s="4" t="inlineStr">
        <is>
          <t>Agro Sudamerica</t>
        </is>
      </c>
      <c r="E70" s="4" t="n">
        <v>1011421</v>
      </c>
      <c r="F70" s="4" t="inlineStr">
        <is>
          <t>PO Ppa Esp 50 Pim@ Cj 20k AS</t>
        </is>
      </c>
      <c r="G70" s="4" t="inlineStr">
        <is>
          <t>Carne Recuperada</t>
        </is>
      </c>
      <c r="H70" s="6" t="n">
        <v>1342490.05</v>
      </c>
      <c r="I70" s="9" t="n">
        <v>1104000</v>
      </c>
      <c r="J70" s="9" t="n">
        <v>1339000</v>
      </c>
      <c r="K70" s="9" t="n">
        <v>1230772.96</v>
      </c>
      <c r="L70" s="6">
        <f>MAX(J70 - K70, 0) * MAX((0 - 10)/(10), 0)</f>
        <v/>
      </c>
      <c r="M70" s="9">
        <f>SUMIF('Stock - ETA'!$F$3:F2202,'Rango proyecciones'!C70,'Stock - ETA'!$R$3:R2202)</f>
        <v/>
      </c>
      <c r="N70" s="9">
        <f>SUMIF('Stock - Puerto Chile'!$G$2:G649,'Rango proyecciones'!C70,'Stock - Puerto Chile'!$L$2:L649)</f>
        <v/>
      </c>
      <c r="O70" s="9" t="n"/>
      <c r="P70" s="9" t="n"/>
      <c r="Q70" s="17">
        <f>H70 + M70 + N70 + L70</f>
        <v/>
      </c>
      <c r="R70" s="9">
        <f>MAX(J70 - K70, 0) * MAX((0 - 7)/(7), 0)</f>
        <v/>
      </c>
      <c r="S70" s="9">
        <f>SUMIF('Stock - ETA'!$F$3:F2202,'Rango proyecciones'!C70,'Stock - ETA'!$H$3:H2202)</f>
        <v/>
      </c>
      <c r="T70" s="9">
        <f>SUMIF('Stock - Puerto Chile'!$G$2:G649,'Rango proyecciones'!C70,'Stock - Puerto Chile'!$N$2:N649)</f>
        <v/>
      </c>
      <c r="U70" s="9" t="n"/>
      <c r="V70" s="9" t="n"/>
      <c r="W70" s="17">
        <f>H70 + S70 + R70 + T70</f>
        <v/>
      </c>
      <c r="X70" s="6">
        <f>SUMIF('Stock - ETA'!$F$3:F2202,'Rango proyecciones'!C70,'Stock - ETA'!$S$3:S2202)</f>
        <v/>
      </c>
      <c r="Y70" s="9" t="n"/>
      <c r="Z70" s="17">
        <f>X70 + Y70</f>
        <v/>
      </c>
      <c r="AA70" s="9">
        <f>SUMIF('Stock - ETA'!$F$3:F2202,'Rango proyecciones'!C70,'Stock - ETA'!$I$3:I2202)</f>
        <v/>
      </c>
      <c r="AB70" s="9" t="n"/>
      <c r="AC70" s="17">
        <f>AA70 + AB70</f>
        <v/>
      </c>
      <c r="AD70" s="6" t="n">
        <v>552000</v>
      </c>
      <c r="AE70" s="9">
        <f>SUMIF('Stock - ETA'!$F$3:F2202,'Rango proyecciones'!C70,'Stock - ETA'!$T$3:T2202)</f>
        <v/>
      </c>
      <c r="AF70" s="17">
        <f> 0.6 * AD70 + AE70</f>
        <v/>
      </c>
      <c r="AG70" s="9">
        <f>SUMIF('Stock - ETA'!$F$3:F2202,'Rango proyecciones'!C70,'Stock - ETA'!$J$3:J2202)</f>
        <v/>
      </c>
      <c r="AH70" s="17">
        <f> 0.6 * AD70 + AG70</f>
        <v/>
      </c>
      <c r="AI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sudamerica1011558</t>
        </is>
      </c>
      <c r="D71" s="4" t="inlineStr">
        <is>
          <t>Agro Sudamerica</t>
        </is>
      </c>
      <c r="E71" s="4" t="n">
        <v>1011558</v>
      </c>
      <c r="F71" s="4" t="inlineStr">
        <is>
          <t>PO Ppa Esp@ 2 blo x 10k Cj AS</t>
        </is>
      </c>
      <c r="G71" s="4" t="inlineStr">
        <is>
          <t>Carne Recuperada</t>
        </is>
      </c>
      <c r="H71" s="6" t="n">
        <v>167478.62</v>
      </c>
      <c r="I71" s="9" t="n">
        <v>168000</v>
      </c>
      <c r="J71" s="9" t="n">
        <v>0</v>
      </c>
      <c r="K71" s="9" t="n">
        <v>0</v>
      </c>
      <c r="L71" s="6">
        <f>MAX(J71 - K71, 0) * MAX((0 - 10)/(10), 0)</f>
        <v/>
      </c>
      <c r="M71" s="9">
        <f>SUMIF('Stock - ETA'!$F$3:F2202,'Rango proyecciones'!C71,'Stock - ETA'!$R$3:R2202)</f>
        <v/>
      </c>
      <c r="N71" s="9">
        <f>SUMIF('Stock - Puerto Chile'!$G$2:G649,'Rango proyecciones'!C71,'Stock - Puerto Chile'!$L$2:L649)</f>
        <v/>
      </c>
      <c r="O71" s="9" t="n"/>
      <c r="P71" s="9" t="n"/>
      <c r="Q71" s="17">
        <f>H71 + M71 + N71 + L71</f>
        <v/>
      </c>
      <c r="R71" s="9">
        <f>MAX(J71 - K71, 0) * MAX((0 - 7)/(7), 0)</f>
        <v/>
      </c>
      <c r="S71" s="9">
        <f>SUMIF('Stock - ETA'!$F$3:F2202,'Rango proyecciones'!C71,'Stock - ETA'!$H$3:H2202)</f>
        <v/>
      </c>
      <c r="T71" s="9">
        <f>SUMIF('Stock - Puerto Chile'!$G$2:G649,'Rango proyecciones'!C71,'Stock - Puerto Chile'!$N$2:N649)</f>
        <v/>
      </c>
      <c r="U71" s="9" t="n"/>
      <c r="V71" s="9" t="n"/>
      <c r="W71" s="17">
        <f>H71 + S71 + R71 + T71</f>
        <v/>
      </c>
      <c r="X71" s="6">
        <f>SUMIF('Stock - ETA'!$F$3:F2202,'Rango proyecciones'!C71,'Stock - ETA'!$S$3:S2202)</f>
        <v/>
      </c>
      <c r="Y71" s="9" t="n"/>
      <c r="Z71" s="17">
        <f>X71 + Y71</f>
        <v/>
      </c>
      <c r="AA71" s="9">
        <f>SUMIF('Stock - ETA'!$F$3:F2202,'Rango proyecciones'!C71,'Stock - ETA'!$I$3:I2202)</f>
        <v/>
      </c>
      <c r="AB71" s="9" t="n"/>
      <c r="AC71" s="17">
        <f>AA71 + AB71</f>
        <v/>
      </c>
      <c r="AD71" s="6" t="n"/>
      <c r="AE71" s="9">
        <f>SUMIF('Stock - ETA'!$F$3:F2202,'Rango proyecciones'!C71,'Stock - ETA'!$T$3:T2202)</f>
        <v/>
      </c>
      <c r="AF71" s="17">
        <f> 0.6 * AD71 + AE71</f>
        <v/>
      </c>
      <c r="AG71" s="9">
        <f>SUMIF('Stock - ETA'!$F$3:F2202,'Rango proyecciones'!C71,'Stock - ETA'!$J$3:J2202)</f>
        <v/>
      </c>
      <c r="AH71" s="17">
        <f> 0.6 * AD71 + AG71</f>
        <v/>
      </c>
      <c r="AI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sudamerica1011560</t>
        </is>
      </c>
      <c r="D72" s="4" t="inlineStr">
        <is>
          <t>Agro Sudamerica</t>
        </is>
      </c>
      <c r="E72" s="4" t="n">
        <v>1011560</v>
      </c>
      <c r="F72" s="4" t="inlineStr">
        <is>
          <t>PO Corazón@ Bo Cj 18k AS</t>
        </is>
      </c>
      <c r="G72" s="4" t="inlineStr">
        <is>
          <t>Menudencias</t>
        </is>
      </c>
      <c r="H72" s="6" t="n">
        <v>21906</v>
      </c>
      <c r="I72" s="9" t="n">
        <v>0</v>
      </c>
      <c r="J72" s="9" t="n"/>
      <c r="K72" s="9" t="n">
        <v>2456.77</v>
      </c>
      <c r="L72" s="6">
        <f>MAX(J72 - K72, 0) * MAX((0 - 10)/(10), 0)</f>
        <v/>
      </c>
      <c r="M72" s="9">
        <f>SUMIF('Stock - ETA'!$F$3:F2202,'Rango proyecciones'!C72,'Stock - ETA'!$R$3:R2202)</f>
        <v/>
      </c>
      <c r="N72" s="9">
        <f>SUMIF('Stock - Puerto Chile'!$G$2:G649,'Rango proyecciones'!C72,'Stock - Puerto Chile'!$L$2:L649)</f>
        <v/>
      </c>
      <c r="O72" s="9" t="n"/>
      <c r="P72" s="9" t="n"/>
      <c r="Q72" s="17">
        <f>H72 + M72 + N72 + L72</f>
        <v/>
      </c>
      <c r="R72" s="9">
        <f>MAX(J72 - K72, 0) * MAX((0 - 7)/(7), 0)</f>
        <v/>
      </c>
      <c r="S72" s="9">
        <f>SUMIF('Stock - ETA'!$F$3:F2202,'Rango proyecciones'!C72,'Stock - ETA'!$H$3:H2202)</f>
        <v/>
      </c>
      <c r="T72" s="9">
        <f>SUMIF('Stock - Puerto Chile'!$G$2:G649,'Rango proyecciones'!C72,'Stock - Puerto Chile'!$N$2:N649)</f>
        <v/>
      </c>
      <c r="U72" s="9" t="n"/>
      <c r="V72" s="9" t="n"/>
      <c r="W72" s="17">
        <f>H72 + S72 + R72 + T72</f>
        <v/>
      </c>
      <c r="X72" s="6">
        <f>SUMIF('Stock - ETA'!$F$3:F2202,'Rango proyecciones'!C72,'Stock - ETA'!$S$3:S2202)</f>
        <v/>
      </c>
      <c r="Y72" s="9" t="n"/>
      <c r="Z72" s="17">
        <f>X72 + Y72</f>
        <v/>
      </c>
      <c r="AA72" s="9">
        <f>SUMIF('Stock - ETA'!$F$3:F2202,'Rango proyecciones'!C72,'Stock - ETA'!$I$3:I2202)</f>
        <v/>
      </c>
      <c r="AB72" s="9" t="n"/>
      <c r="AC72" s="17">
        <f>AA72 + AB72</f>
        <v/>
      </c>
      <c r="AD72" s="6" t="n"/>
      <c r="AE72" s="9">
        <f>SUMIF('Stock - ETA'!$F$3:F2202,'Rango proyecciones'!C72,'Stock - ETA'!$T$3:T2202)</f>
        <v/>
      </c>
      <c r="AF72" s="17">
        <f> 0.6 * AD72 + AE72</f>
        <v/>
      </c>
      <c r="AG72" s="9">
        <f>SUMIF('Stock - ETA'!$F$3:F2202,'Rango proyecciones'!C72,'Stock - ETA'!$J$3:J2202)</f>
        <v/>
      </c>
      <c r="AH72" s="17">
        <f> 0.6 * AD72 + AG72</f>
        <v/>
      </c>
      <c r="AI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sudamerica1011999</t>
        </is>
      </c>
      <c r="D73" s="4" t="inlineStr">
        <is>
          <t>Agro Sudamerica</t>
        </is>
      </c>
      <c r="E73" s="4" t="n">
        <v>1011999</v>
      </c>
      <c r="F73" s="4" t="inlineStr">
        <is>
          <t>PO Tru 1/4 NMr@ NNII Bo Cj 15k</t>
        </is>
      </c>
      <c r="G73" s="4" t="inlineStr">
        <is>
          <t>Trutro</t>
        </is>
      </c>
      <c r="H73" s="6" t="n">
        <v>54450</v>
      </c>
      <c r="I73" s="9" t="n">
        <v>0</v>
      </c>
      <c r="J73" s="9" t="n">
        <v>0</v>
      </c>
      <c r="K73" s="9" t="n">
        <v>0</v>
      </c>
      <c r="L73" s="6">
        <f>MAX(J73 - K73, 0) * MAX((0 - 10)/(10), 0)</f>
        <v/>
      </c>
      <c r="M73" s="9">
        <f>SUMIF('Stock - ETA'!$F$3:F2202,'Rango proyecciones'!C73,'Stock - ETA'!$R$3:R2202)</f>
        <v/>
      </c>
      <c r="N73" s="9">
        <f>SUMIF('Stock - Puerto Chile'!$G$2:G649,'Rango proyecciones'!C73,'Stock - Puerto Chile'!$L$2:L649)</f>
        <v/>
      </c>
      <c r="O73" s="9" t="n"/>
      <c r="P73" s="9" t="n"/>
      <c r="Q73" s="17">
        <f>H73 + M73 + N73 + L73</f>
        <v/>
      </c>
      <c r="R73" s="9">
        <f>MAX(J73 - K73, 0) * MAX((0 - 7)/(7), 0)</f>
        <v/>
      </c>
      <c r="S73" s="9">
        <f>SUMIF('Stock - ETA'!$F$3:F2202,'Rango proyecciones'!C73,'Stock - ETA'!$H$3:H2202)</f>
        <v/>
      </c>
      <c r="T73" s="9">
        <f>SUMIF('Stock - Puerto Chile'!$G$2:G649,'Rango proyecciones'!C73,'Stock - Puerto Chile'!$N$2:N649)</f>
        <v/>
      </c>
      <c r="U73" s="9" t="n"/>
      <c r="V73" s="9" t="n"/>
      <c r="W73" s="17">
        <f>H73 + S73 + R73 + T73</f>
        <v/>
      </c>
      <c r="X73" s="6">
        <f>SUMIF('Stock - ETA'!$F$3:F2202,'Rango proyecciones'!C73,'Stock - ETA'!$S$3:S2202)</f>
        <v/>
      </c>
      <c r="Y73" s="9" t="n"/>
      <c r="Z73" s="17">
        <f>X73 + Y73</f>
        <v/>
      </c>
      <c r="AA73" s="9">
        <f>SUMIF('Stock - ETA'!$F$3:F2202,'Rango proyecciones'!C73,'Stock - ETA'!$I$3:I2202)</f>
        <v/>
      </c>
      <c r="AB73" s="9" t="n"/>
      <c r="AC73" s="17">
        <f>AA73 + AB73</f>
        <v/>
      </c>
      <c r="AD73" s="6" t="n"/>
      <c r="AE73" s="9">
        <f>SUMIF('Stock - ETA'!$F$3:F2202,'Rango proyecciones'!C73,'Stock - ETA'!$T$3:T2202)</f>
        <v/>
      </c>
      <c r="AF73" s="17">
        <f> 0.6 * AD73 + AE73</f>
        <v/>
      </c>
      <c r="AG73" s="9">
        <f>SUMIF('Stock - ETA'!$F$3:F2202,'Rango proyecciones'!C73,'Stock - ETA'!$J$3:J2202)</f>
        <v/>
      </c>
      <c r="AH73" s="17">
        <f> 0.6 * AD73 + AG73</f>
        <v/>
      </c>
      <c r="AI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sudamerica1012058</t>
        </is>
      </c>
      <c r="D74" s="4" t="inlineStr">
        <is>
          <t>Agro Sudamerica</t>
        </is>
      </c>
      <c r="E74" s="4" t="n">
        <v>1012058</v>
      </c>
      <c r="F74" s="4" t="inlineStr">
        <is>
          <t>GA C/M@Bo Cj AS</t>
        </is>
      </c>
      <c r="G74" s="4" t="inlineStr">
        <is>
          <t>Muestra</t>
        </is>
      </c>
      <c r="H74" s="6" t="n">
        <v>77.65000000000001</v>
      </c>
      <c r="I74" s="9" t="n">
        <v>0</v>
      </c>
      <c r="J74" s="9" t="n">
        <v>0</v>
      </c>
      <c r="K74" s="9" t="n">
        <v>0</v>
      </c>
      <c r="L74" s="6">
        <f>MAX(J74 - K74, 0) * MAX((0 - 10)/(10), 0)</f>
        <v/>
      </c>
      <c r="M74" s="9">
        <f>SUMIF('Stock - ETA'!$F$3:F2202,'Rango proyecciones'!C74,'Stock - ETA'!$R$3:R2202)</f>
        <v/>
      </c>
      <c r="N74" s="9">
        <f>SUMIF('Stock - Puerto Chile'!$G$2:G649,'Rango proyecciones'!C74,'Stock - Puerto Chile'!$L$2:L649)</f>
        <v/>
      </c>
      <c r="O74" s="9" t="n"/>
      <c r="P74" s="9" t="n"/>
      <c r="Q74" s="17">
        <f>H74 + M74 + N74 + L74</f>
        <v/>
      </c>
      <c r="R74" s="9">
        <f>MAX(J74 - K74, 0) * MAX((0 - 7)/(7), 0)</f>
        <v/>
      </c>
      <c r="S74" s="9">
        <f>SUMIF('Stock - ETA'!$F$3:F2202,'Rango proyecciones'!C74,'Stock - ETA'!$H$3:H2202)</f>
        <v/>
      </c>
      <c r="T74" s="9">
        <f>SUMIF('Stock - Puerto Chile'!$G$2:G649,'Rango proyecciones'!C74,'Stock - Puerto Chile'!$N$2:N649)</f>
        <v/>
      </c>
      <c r="U74" s="9" t="n"/>
      <c r="V74" s="9" t="n"/>
      <c r="W74" s="17">
        <f>H74 + S74 + R74 + T74</f>
        <v/>
      </c>
      <c r="X74" s="6">
        <f>SUMIF('Stock - ETA'!$F$3:F2202,'Rango proyecciones'!C74,'Stock - ETA'!$S$3:S2202)</f>
        <v/>
      </c>
      <c r="Y74" s="9" t="n"/>
      <c r="Z74" s="17">
        <f>X74 + Y74</f>
        <v/>
      </c>
      <c r="AA74" s="9">
        <f>SUMIF('Stock - ETA'!$F$3:F2202,'Rango proyecciones'!C74,'Stock - ETA'!$I$3:I2202)</f>
        <v/>
      </c>
      <c r="AB74" s="9" t="n"/>
      <c r="AC74" s="17">
        <f>AA74 + AB74</f>
        <v/>
      </c>
      <c r="AD74" s="6" t="n"/>
      <c r="AE74" s="9">
        <f>SUMIF('Stock - ETA'!$F$3:F2202,'Rango proyecciones'!C74,'Stock - ETA'!$T$3:T2202)</f>
        <v/>
      </c>
      <c r="AF74" s="17">
        <f> 0.6 * AD74 + AE74</f>
        <v/>
      </c>
      <c r="AG74" s="9">
        <f>SUMIF('Stock - ETA'!$F$3:F2202,'Rango proyecciones'!C74,'Stock - ETA'!$J$3:J2202)</f>
        <v/>
      </c>
      <c r="AH74" s="17">
        <f> 0.6 * AD74 + AG74</f>
        <v/>
      </c>
      <c r="AI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sudamerica1012207</t>
        </is>
      </c>
      <c r="D75" s="4" t="inlineStr">
        <is>
          <t>Agro Sudamerica</t>
        </is>
      </c>
      <c r="E75" s="4" t="n">
        <v>1012207</v>
      </c>
      <c r="F75" s="4" t="inlineStr">
        <is>
          <t>PO Ctre Mrps@ Bo 12x1k Cj AS</t>
        </is>
      </c>
      <c r="G75" s="4" t="inlineStr">
        <is>
          <t>Menudencias</t>
        </is>
      </c>
      <c r="H75" s="6" t="n">
        <v>48888</v>
      </c>
      <c r="I75" s="9" t="n">
        <v>48000</v>
      </c>
      <c r="J75" s="9" t="n">
        <v>53500</v>
      </c>
      <c r="K75" s="9" t="n">
        <v>48342.33</v>
      </c>
      <c r="L75" s="6">
        <f>MAX(J75 - K75, 0) * MAX((0 - 10)/(10), 0)</f>
        <v/>
      </c>
      <c r="M75" s="9">
        <f>SUMIF('Stock - ETA'!$F$3:F2202,'Rango proyecciones'!C75,'Stock - ETA'!$R$3:R2202)</f>
        <v/>
      </c>
      <c r="N75" s="9">
        <f>SUMIF('Stock - Puerto Chile'!$G$2:G649,'Rango proyecciones'!C75,'Stock - Puerto Chile'!$L$2:L649)</f>
        <v/>
      </c>
      <c r="O75" s="9" t="n"/>
      <c r="P75" s="9" t="n"/>
      <c r="Q75" s="17">
        <f>H75 + M75 + N75 + L75</f>
        <v/>
      </c>
      <c r="R75" s="9">
        <f>MAX(J75 - K75, 0) * MAX((0 - 7)/(7), 0)</f>
        <v/>
      </c>
      <c r="S75" s="9">
        <f>SUMIF('Stock - ETA'!$F$3:F2202,'Rango proyecciones'!C75,'Stock - ETA'!$H$3:H2202)</f>
        <v/>
      </c>
      <c r="T75" s="9">
        <f>SUMIF('Stock - Puerto Chile'!$G$2:G649,'Rango proyecciones'!C75,'Stock - Puerto Chile'!$N$2:N649)</f>
        <v/>
      </c>
      <c r="U75" s="9" t="n"/>
      <c r="V75" s="9" t="n"/>
      <c r="W75" s="17">
        <f>H75 + S75 + R75 + T75</f>
        <v/>
      </c>
      <c r="X75" s="6">
        <f>SUMIF('Stock - ETA'!$F$3:F2202,'Rango proyecciones'!C75,'Stock - ETA'!$S$3:S2202)</f>
        <v/>
      </c>
      <c r="Y75" s="9" t="n"/>
      <c r="Z75" s="17">
        <f>X75 + Y75</f>
        <v/>
      </c>
      <c r="AA75" s="9">
        <f>SUMIF('Stock - ETA'!$F$3:F2202,'Rango proyecciones'!C75,'Stock - ETA'!$I$3:I2202)</f>
        <v/>
      </c>
      <c r="AB75" s="9" t="n"/>
      <c r="AC75" s="17">
        <f>AA75 + AB75</f>
        <v/>
      </c>
      <c r="AD75" s="6" t="n"/>
      <c r="AE75" s="9">
        <f>SUMIF('Stock - ETA'!$F$3:F2202,'Rango proyecciones'!C75,'Stock - ETA'!$T$3:T2202)</f>
        <v/>
      </c>
      <c r="AF75" s="17">
        <f> 0.6 * AD75 + AE75</f>
        <v/>
      </c>
      <c r="AG75" s="9">
        <f>SUMIF('Stock - ETA'!$F$3:F2202,'Rango proyecciones'!C75,'Stock - ETA'!$J$3:J2202)</f>
        <v/>
      </c>
      <c r="AH75" s="17">
        <f> 0.6 * AD75 + AG75</f>
        <v/>
      </c>
      <c r="AI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sudamerica1012208</t>
        </is>
      </c>
      <c r="D76" s="4" t="inlineStr">
        <is>
          <t>Agro Sudamerica</t>
        </is>
      </c>
      <c r="E76" s="4" t="n">
        <v>1012208</v>
      </c>
      <c r="F76" s="4" t="inlineStr">
        <is>
          <t>GA S/m@ Bo Cj AS</t>
        </is>
      </c>
      <c r="G76" s="4" t="inlineStr">
        <is>
          <t>Reproductor</t>
        </is>
      </c>
      <c r="H76" s="6" t="n">
        <v>15948.24</v>
      </c>
      <c r="I76" s="9" t="n">
        <v>16000</v>
      </c>
      <c r="J76" s="9" t="n">
        <v>21000</v>
      </c>
      <c r="K76" s="9" t="n">
        <v>14741.04</v>
      </c>
      <c r="L76" s="6">
        <f>MAX(J76 - K76, 0) * MAX((0 - 10)/(10), 0)</f>
        <v/>
      </c>
      <c r="M76" s="9">
        <f>SUMIF('Stock - ETA'!$F$3:F2202,'Rango proyecciones'!C76,'Stock - ETA'!$R$3:R2202)</f>
        <v/>
      </c>
      <c r="N76" s="9">
        <f>SUMIF('Stock - Puerto Chile'!$G$2:G649,'Rango proyecciones'!C76,'Stock - Puerto Chile'!$L$2:L649)</f>
        <v/>
      </c>
      <c r="O76" s="9" t="n"/>
      <c r="P76" s="9" t="n"/>
      <c r="Q76" s="17">
        <f>H76 + M76 + N76 + L76</f>
        <v/>
      </c>
      <c r="R76" s="9">
        <f>MAX(J76 - K76, 0) * MAX((0 - 7)/(7), 0)</f>
        <v/>
      </c>
      <c r="S76" s="9">
        <f>SUMIF('Stock - ETA'!$F$3:F2202,'Rango proyecciones'!C76,'Stock - ETA'!$H$3:H2202)</f>
        <v/>
      </c>
      <c r="T76" s="9">
        <f>SUMIF('Stock - Puerto Chile'!$G$2:G649,'Rango proyecciones'!C76,'Stock - Puerto Chile'!$N$2:N649)</f>
        <v/>
      </c>
      <c r="U76" s="9" t="n"/>
      <c r="V76" s="9" t="n"/>
      <c r="W76" s="17">
        <f>H76 + S76 + R76 + T76</f>
        <v/>
      </c>
      <c r="X76" s="6">
        <f>SUMIF('Stock - ETA'!$F$3:F2202,'Rango proyecciones'!C76,'Stock - ETA'!$S$3:S2202)</f>
        <v/>
      </c>
      <c r="Y76" s="9" t="n"/>
      <c r="Z76" s="17">
        <f>X76 + Y76</f>
        <v/>
      </c>
      <c r="AA76" s="9">
        <f>SUMIF('Stock - ETA'!$F$3:F2202,'Rango proyecciones'!C76,'Stock - ETA'!$I$3:I2202)</f>
        <v/>
      </c>
      <c r="AB76" s="9" t="n"/>
      <c r="AC76" s="17">
        <f>AA76 + AB76</f>
        <v/>
      </c>
      <c r="AD76" s="6" t="n">
        <v>54000</v>
      </c>
      <c r="AE76" s="9">
        <f>SUMIF('Stock - ETA'!$F$3:F2202,'Rango proyecciones'!C76,'Stock - ETA'!$T$3:T2202)</f>
        <v/>
      </c>
      <c r="AF76" s="17">
        <f> 0.6 * AD76 + AE76</f>
        <v/>
      </c>
      <c r="AG76" s="9">
        <f>SUMIF('Stock - ETA'!$F$3:F2202,'Rango proyecciones'!C76,'Stock - ETA'!$J$3:J2202)</f>
        <v/>
      </c>
      <c r="AH76" s="17">
        <f> 0.6 * AD76 + AG76</f>
        <v/>
      </c>
      <c r="AI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sudamerica1012362</t>
        </is>
      </c>
      <c r="D77" s="4" t="inlineStr">
        <is>
          <t>Agro Sudamerica</t>
        </is>
      </c>
      <c r="E77" s="4" t="n">
        <v>1012362</v>
      </c>
      <c r="F77" s="4" t="inlineStr">
        <is>
          <t>PO Corazon@ Cj 18k AS</t>
        </is>
      </c>
      <c r="G77" s="4" t="inlineStr">
        <is>
          <t>Menudencias</t>
        </is>
      </c>
      <c r="H77" s="6" t="n">
        <v>2088</v>
      </c>
      <c r="I77" s="9" t="n">
        <v>0</v>
      </c>
      <c r="J77" s="9" t="n">
        <v>58963</v>
      </c>
      <c r="K77" s="9" t="n">
        <v>29450.33</v>
      </c>
      <c r="L77" s="6">
        <f>MAX(J77 - K77, 0) * MAX((0 - 10)/(10), 0)</f>
        <v/>
      </c>
      <c r="M77" s="9">
        <f>SUMIF('Stock - ETA'!$F$3:F2202,'Rango proyecciones'!C77,'Stock - ETA'!$R$3:R2202)</f>
        <v/>
      </c>
      <c r="N77" s="9">
        <f>SUMIF('Stock - Puerto Chile'!$G$2:G649,'Rango proyecciones'!C77,'Stock - Puerto Chile'!$L$2:L649)</f>
        <v/>
      </c>
      <c r="O77" s="9" t="n"/>
      <c r="P77" s="9" t="n"/>
      <c r="Q77" s="17">
        <f>H77 + M77 + N77 + L77</f>
        <v/>
      </c>
      <c r="R77" s="9">
        <f>MAX(J77 - K77, 0) * MAX((0 - 7)/(7), 0)</f>
        <v/>
      </c>
      <c r="S77" s="9">
        <f>SUMIF('Stock - ETA'!$F$3:F2202,'Rango proyecciones'!C77,'Stock - ETA'!$H$3:H2202)</f>
        <v/>
      </c>
      <c r="T77" s="9">
        <f>SUMIF('Stock - Puerto Chile'!$G$2:G649,'Rango proyecciones'!C77,'Stock - Puerto Chile'!$N$2:N649)</f>
        <v/>
      </c>
      <c r="U77" s="9" t="n"/>
      <c r="V77" s="9" t="n"/>
      <c r="W77" s="17">
        <f>H77 + S77 + R77 + T77</f>
        <v/>
      </c>
      <c r="X77" s="6">
        <f>SUMIF('Stock - ETA'!$F$3:F2202,'Rango proyecciones'!C77,'Stock - ETA'!$S$3:S2202)</f>
        <v/>
      </c>
      <c r="Y77" s="9" t="n"/>
      <c r="Z77" s="17">
        <f>X77 + Y77</f>
        <v/>
      </c>
      <c r="AA77" s="9">
        <f>SUMIF('Stock - ETA'!$F$3:F2202,'Rango proyecciones'!C77,'Stock - ETA'!$I$3:I2202)</f>
        <v/>
      </c>
      <c r="AB77" s="9" t="n"/>
      <c r="AC77" s="17">
        <f>AA77 + AB77</f>
        <v/>
      </c>
      <c r="AD77" s="6" t="n"/>
      <c r="AE77" s="9">
        <f>SUMIF('Stock - ETA'!$F$3:F2202,'Rango proyecciones'!C77,'Stock - ETA'!$T$3:T2202)</f>
        <v/>
      </c>
      <c r="AF77" s="17">
        <f> 0.6 * AD77 + AE77</f>
        <v/>
      </c>
      <c r="AG77" s="9">
        <f>SUMIF('Stock - ETA'!$F$3:F2202,'Rango proyecciones'!C77,'Stock - ETA'!$J$3:J2202)</f>
        <v/>
      </c>
      <c r="AH77" s="17">
        <f> 0.6 * AD77 + AG77</f>
        <v/>
      </c>
      <c r="AI77" s="6" t="n"/>
    </row>
    <row r="78">
      <c r="A78" s="4" t="inlineStr">
        <is>
          <t>Pollo</t>
        </is>
      </c>
      <c r="B78" s="4" t="inlineStr">
        <is>
          <t>Venta Directa</t>
        </is>
      </c>
      <c r="C78" s="4" t="inlineStr">
        <is>
          <t>agro sudamerica1012432</t>
        </is>
      </c>
      <c r="D78" s="4" t="inlineStr">
        <is>
          <t>Agro Sudamerica</t>
        </is>
      </c>
      <c r="E78" s="4" t="n">
        <v>1012432</v>
      </c>
      <c r="F78" s="4" t="inlineStr">
        <is>
          <t>PO PchDeh IQF NMr@ Cj 10k AS</t>
        </is>
      </c>
      <c r="G78" s="4" t="inlineStr">
        <is>
          <t>Pechuga Desh</t>
        </is>
      </c>
      <c r="H78" s="6" t="n">
        <v>21600</v>
      </c>
      <c r="I78" s="9" t="n">
        <v>0</v>
      </c>
      <c r="J78" s="9" t="n">
        <v>0</v>
      </c>
      <c r="K78" s="9" t="n">
        <v>0</v>
      </c>
      <c r="L78" s="6">
        <f>MAX(J78 - K78, 0) * MAX((0 - 10)/(10), 0)</f>
        <v/>
      </c>
      <c r="M78" s="9">
        <f>SUMIF('Stock - ETA'!$F$3:F2202,'Rango proyecciones'!C78,'Stock - ETA'!$R$3:R2202)</f>
        <v/>
      </c>
      <c r="N78" s="9">
        <f>SUMIF('Stock - Puerto Chile'!$G$2:G649,'Rango proyecciones'!C78,'Stock - Puerto Chile'!$L$2:L649)</f>
        <v/>
      </c>
      <c r="O78" s="9" t="n"/>
      <c r="P78" s="9" t="n"/>
      <c r="Q78" s="17">
        <f>H78 + M78 + N78 + L78</f>
        <v/>
      </c>
      <c r="R78" s="9">
        <f>MAX(J78 - K78, 0) * MAX((0 - 7)/(7), 0)</f>
        <v/>
      </c>
      <c r="S78" s="9">
        <f>SUMIF('Stock - ETA'!$F$3:F2202,'Rango proyecciones'!C78,'Stock - ETA'!$H$3:H2202)</f>
        <v/>
      </c>
      <c r="T78" s="9">
        <f>SUMIF('Stock - Puerto Chile'!$G$2:G649,'Rango proyecciones'!C78,'Stock - Puerto Chile'!$N$2:N649)</f>
        <v/>
      </c>
      <c r="U78" s="9" t="n"/>
      <c r="V78" s="9" t="n"/>
      <c r="W78" s="17">
        <f>H78 + S78 + R78 + T78</f>
        <v/>
      </c>
      <c r="X78" s="6">
        <f>SUMIF('Stock - ETA'!$F$3:F2202,'Rango proyecciones'!C78,'Stock - ETA'!$S$3:S2202)</f>
        <v/>
      </c>
      <c r="Y78" s="9" t="n"/>
      <c r="Z78" s="17">
        <f>X78 + Y78</f>
        <v/>
      </c>
      <c r="AA78" s="9">
        <f>SUMIF('Stock - ETA'!$F$3:F2202,'Rango proyecciones'!C78,'Stock - ETA'!$I$3:I2202)</f>
        <v/>
      </c>
      <c r="AB78" s="9" t="n"/>
      <c r="AC78" s="17">
        <f>AA78 + AB78</f>
        <v/>
      </c>
      <c r="AD78" s="6" t="n"/>
      <c r="AE78" s="9">
        <f>SUMIF('Stock - ETA'!$F$3:F2202,'Rango proyecciones'!C78,'Stock - ETA'!$T$3:T2202)</f>
        <v/>
      </c>
      <c r="AF78" s="17">
        <f> 0.6 * AD78 + AE78</f>
        <v/>
      </c>
      <c r="AG78" s="9">
        <f>SUMIF('Stock - ETA'!$F$3:F2202,'Rango proyecciones'!C78,'Stock - ETA'!$J$3:J2202)</f>
        <v/>
      </c>
      <c r="AH78" s="17">
        <f> 0.6 * AD78 + AG78</f>
        <v/>
      </c>
      <c r="AI78" s="6" t="n"/>
    </row>
    <row r="79">
      <c r="A79" s="4" t="inlineStr">
        <is>
          <t>Pollo</t>
        </is>
      </c>
      <c r="B79" s="4" t="inlineStr">
        <is>
          <t>Venta Directa</t>
        </is>
      </c>
      <c r="C79" s="4" t="inlineStr">
        <is>
          <t>agro sudamerica1012534</t>
        </is>
      </c>
      <c r="D79" s="4" t="inlineStr">
        <is>
          <t>Agro Sudamerica</t>
        </is>
      </c>
      <c r="E79" s="4" t="n">
        <v>1012534</v>
      </c>
      <c r="F79" s="4" t="inlineStr">
        <is>
          <t>PO Pech c/h c/p Blo@ Cj 20k AS</t>
        </is>
      </c>
      <c r="G79" s="4" t="inlineStr">
        <is>
          <t>Pechuga</t>
        </is>
      </c>
      <c r="H79" s="6" t="n">
        <v>13438.17</v>
      </c>
      <c r="I79" s="9" t="n">
        <v>0</v>
      </c>
      <c r="J79" s="9" t="n">
        <v>16000</v>
      </c>
      <c r="K79" s="9" t="n"/>
      <c r="L79" s="6">
        <f>MAX(J79 - K79, 0) * MAX((0 - 10)/(10), 0)</f>
        <v/>
      </c>
      <c r="M79" s="9">
        <f>SUMIF('Stock - ETA'!$F$3:F2202,'Rango proyecciones'!C79,'Stock - ETA'!$R$3:R2202)</f>
        <v/>
      </c>
      <c r="N79" s="9">
        <f>SUMIF('Stock - Puerto Chile'!$G$2:G649,'Rango proyecciones'!C79,'Stock - Puerto Chile'!$L$2:L649)</f>
        <v/>
      </c>
      <c r="O79" s="9" t="n"/>
      <c r="P79" s="9" t="n"/>
      <c r="Q79" s="17">
        <f>H79 + M79 + N79 + L79</f>
        <v/>
      </c>
      <c r="R79" s="9">
        <f>MAX(J79 - K79, 0) * MAX((0 - 7)/(7), 0)</f>
        <v/>
      </c>
      <c r="S79" s="9">
        <f>SUMIF('Stock - ETA'!$F$3:F2202,'Rango proyecciones'!C79,'Stock - ETA'!$H$3:H2202)</f>
        <v/>
      </c>
      <c r="T79" s="9">
        <f>SUMIF('Stock - Puerto Chile'!$G$2:G649,'Rango proyecciones'!C79,'Stock - Puerto Chile'!$N$2:N649)</f>
        <v/>
      </c>
      <c r="U79" s="9" t="n"/>
      <c r="V79" s="9" t="n"/>
      <c r="W79" s="17">
        <f>H79 + S79 + R79 + T79</f>
        <v/>
      </c>
      <c r="X79" s="6">
        <f>SUMIF('Stock - ETA'!$F$3:F2202,'Rango proyecciones'!C79,'Stock - ETA'!$S$3:S2202)</f>
        <v/>
      </c>
      <c r="Y79" s="9" t="n"/>
      <c r="Z79" s="17">
        <f>X79 + Y79</f>
        <v/>
      </c>
      <c r="AA79" s="9">
        <f>SUMIF('Stock - ETA'!$F$3:F2202,'Rango proyecciones'!C79,'Stock - ETA'!$I$3:I2202)</f>
        <v/>
      </c>
      <c r="AB79" s="9" t="n"/>
      <c r="AC79" s="17">
        <f>AA79 + AB79</f>
        <v/>
      </c>
      <c r="AD79" s="6" t="n"/>
      <c r="AE79" s="9">
        <f>SUMIF('Stock - ETA'!$F$3:F2202,'Rango proyecciones'!C79,'Stock - ETA'!$T$3:T2202)</f>
        <v/>
      </c>
      <c r="AF79" s="17">
        <f> 0.6 * AD79 + AE79</f>
        <v/>
      </c>
      <c r="AG79" s="9">
        <f>SUMIF('Stock - ETA'!$F$3:F2202,'Rango proyecciones'!C79,'Stock - ETA'!$J$3:J2202)</f>
        <v/>
      </c>
      <c r="AH79" s="17">
        <f> 0.6 * AD79 + AG79</f>
        <v/>
      </c>
      <c r="AI79" s="6" t="n"/>
    </row>
    <row r="80">
      <c r="A80" s="4" t="inlineStr">
        <is>
          <t>Pollo</t>
        </is>
      </c>
      <c r="B80" s="4" t="inlineStr">
        <is>
          <t>Venta Directa</t>
        </is>
      </c>
      <c r="C80" s="4" t="inlineStr">
        <is>
          <t>agro sudamerica1012552</t>
        </is>
      </c>
      <c r="D80" s="4" t="inlineStr">
        <is>
          <t>Agro Sudamerica</t>
        </is>
      </c>
      <c r="E80" s="4" t="n">
        <v>1012552</v>
      </c>
      <c r="F80" s="4" t="inlineStr">
        <is>
          <t>PO PchDeh Random@ Cj 10k AS</t>
        </is>
      </c>
      <c r="G80" s="4" t="inlineStr">
        <is>
          <t>Pechuga Desh</t>
        </is>
      </c>
      <c r="H80" s="6" t="n">
        <v>47570</v>
      </c>
      <c r="I80" s="9" t="n">
        <v>24000</v>
      </c>
      <c r="J80" s="9" t="n">
        <v>23990</v>
      </c>
      <c r="K80" s="9" t="n">
        <v>72037.32000000001</v>
      </c>
      <c r="L80" s="6">
        <f>MAX(J80 - K80, 0) * MAX((0 - 10)/(10), 0)</f>
        <v/>
      </c>
      <c r="M80" s="9">
        <f>SUMIF('Stock - ETA'!$F$3:F2202,'Rango proyecciones'!C80,'Stock - ETA'!$R$3:R2202)</f>
        <v/>
      </c>
      <c r="N80" s="9">
        <f>SUMIF('Stock - Puerto Chile'!$G$2:G649,'Rango proyecciones'!C80,'Stock - Puerto Chile'!$L$2:L649)</f>
        <v/>
      </c>
      <c r="O80" s="9" t="n"/>
      <c r="P80" s="9" t="n"/>
      <c r="Q80" s="17">
        <f>H80 + M80 + N80 + L80</f>
        <v/>
      </c>
      <c r="R80" s="9">
        <f>MAX(J80 - K80, 0) * MAX((0 - 7)/(7), 0)</f>
        <v/>
      </c>
      <c r="S80" s="9">
        <f>SUMIF('Stock - ETA'!$F$3:F2202,'Rango proyecciones'!C80,'Stock - ETA'!$H$3:H2202)</f>
        <v/>
      </c>
      <c r="T80" s="9">
        <f>SUMIF('Stock - Puerto Chile'!$G$2:G649,'Rango proyecciones'!C80,'Stock - Puerto Chile'!$N$2:N649)</f>
        <v/>
      </c>
      <c r="U80" s="9" t="n"/>
      <c r="V80" s="9" t="n"/>
      <c r="W80" s="17">
        <f>H80 + S80 + R80 + T80</f>
        <v/>
      </c>
      <c r="X80" s="6">
        <f>SUMIF('Stock - ETA'!$F$3:F2202,'Rango proyecciones'!C80,'Stock - ETA'!$S$3:S2202)</f>
        <v/>
      </c>
      <c r="Y80" s="9" t="n"/>
      <c r="Z80" s="17">
        <f>X80 + Y80</f>
        <v/>
      </c>
      <c r="AA80" s="9">
        <f>SUMIF('Stock - ETA'!$F$3:F2202,'Rango proyecciones'!C80,'Stock - ETA'!$I$3:I2202)</f>
        <v/>
      </c>
      <c r="AB80" s="9" t="n"/>
      <c r="AC80" s="17">
        <f>AA80 + AB80</f>
        <v/>
      </c>
      <c r="AD80" s="6" t="n"/>
      <c r="AE80" s="9">
        <f>SUMIF('Stock - ETA'!$F$3:F2202,'Rango proyecciones'!C80,'Stock - ETA'!$T$3:T2202)</f>
        <v/>
      </c>
      <c r="AF80" s="17">
        <f> 0.6 * AD80 + AE80</f>
        <v/>
      </c>
      <c r="AG80" s="9">
        <f>SUMIF('Stock - ETA'!$F$3:F2202,'Rango proyecciones'!C80,'Stock - ETA'!$J$3:J2202)</f>
        <v/>
      </c>
      <c r="AH80" s="17">
        <f> 0.6 * AD80 + AG80</f>
        <v/>
      </c>
      <c r="AI80" s="6" t="n"/>
    </row>
    <row r="81">
      <c r="A81" s="4" t="inlineStr">
        <is>
          <t>Pollo</t>
        </is>
      </c>
      <c r="B81" s="4" t="inlineStr">
        <is>
          <t>Venta Directa</t>
        </is>
      </c>
      <c r="C81" s="4" t="inlineStr">
        <is>
          <t>agro sudamerica1012556</t>
        </is>
      </c>
      <c r="D81" s="4" t="inlineStr">
        <is>
          <t>Agro Sudamerica</t>
        </is>
      </c>
      <c r="E81" s="4" t="n">
        <v>1012556</v>
      </c>
      <c r="F81" s="4" t="inlineStr">
        <is>
          <t>PO CDM 14% proteina@ Cj 20k AS</t>
        </is>
      </c>
      <c r="G81" s="4" t="inlineStr">
        <is>
          <t>Carne Recuperada</t>
        </is>
      </c>
      <c r="H81" s="6" t="n">
        <v>120012.19</v>
      </c>
      <c r="I81" s="9" t="n">
        <v>120000</v>
      </c>
      <c r="J81" s="9" t="n">
        <v>144669</v>
      </c>
      <c r="K81" s="9" t="n">
        <v>99987.2</v>
      </c>
      <c r="L81" s="6">
        <f>MAX(J81 - K81, 0) * MAX((0 - 10)/(10), 0)</f>
        <v/>
      </c>
      <c r="M81" s="9">
        <f>SUMIF('Stock - ETA'!$F$3:F2202,'Rango proyecciones'!C81,'Stock - ETA'!$R$3:R2202)</f>
        <v/>
      </c>
      <c r="N81" s="9">
        <f>SUMIF('Stock - Puerto Chile'!$G$2:G649,'Rango proyecciones'!C81,'Stock - Puerto Chile'!$L$2:L649)</f>
        <v/>
      </c>
      <c r="O81" s="9" t="n"/>
      <c r="P81" s="9" t="n"/>
      <c r="Q81" s="17">
        <f>H81 + M81 + N81 + L81</f>
        <v/>
      </c>
      <c r="R81" s="9">
        <f>MAX(J81 - K81, 0) * MAX((0 - 7)/(7), 0)</f>
        <v/>
      </c>
      <c r="S81" s="9">
        <f>SUMIF('Stock - ETA'!$F$3:F2202,'Rango proyecciones'!C81,'Stock - ETA'!$H$3:H2202)</f>
        <v/>
      </c>
      <c r="T81" s="9">
        <f>SUMIF('Stock - Puerto Chile'!$G$2:G649,'Rango proyecciones'!C81,'Stock - Puerto Chile'!$N$2:N649)</f>
        <v/>
      </c>
      <c r="U81" s="9" t="n"/>
      <c r="V81" s="9" t="n"/>
      <c r="W81" s="17">
        <f>H81 + S81 + R81 + T81</f>
        <v/>
      </c>
      <c r="X81" s="6">
        <f>SUMIF('Stock - ETA'!$F$3:F2202,'Rango proyecciones'!C81,'Stock - ETA'!$S$3:S2202)</f>
        <v/>
      </c>
      <c r="Y81" s="9" t="n"/>
      <c r="Z81" s="17">
        <f>X81 + Y81</f>
        <v/>
      </c>
      <c r="AA81" s="9">
        <f>SUMIF('Stock - ETA'!$F$3:F2202,'Rango proyecciones'!C81,'Stock - ETA'!$I$3:I2202)</f>
        <v/>
      </c>
      <c r="AB81" s="9" t="n"/>
      <c r="AC81" s="17">
        <f>AA81 + AB81</f>
        <v/>
      </c>
      <c r="AD81" s="6" t="n">
        <v>175528</v>
      </c>
      <c r="AE81" s="9">
        <f>SUMIF('Stock - ETA'!$F$3:F2202,'Rango proyecciones'!C81,'Stock - ETA'!$T$3:T2202)</f>
        <v/>
      </c>
      <c r="AF81" s="17">
        <f> 0.6 * AD81 + AE81</f>
        <v/>
      </c>
      <c r="AG81" s="9">
        <f>SUMIF('Stock - ETA'!$F$3:F2202,'Rango proyecciones'!C81,'Stock - ETA'!$J$3:J2202)</f>
        <v/>
      </c>
      <c r="AH81" s="17">
        <f> 0.6 * AD81 + AG81</f>
        <v/>
      </c>
      <c r="AI81" s="6" t="n"/>
    </row>
    <row r="82">
      <c r="A82" s="4" t="inlineStr">
        <is>
          <t>Pollo</t>
        </is>
      </c>
      <c r="B82" s="4" t="inlineStr">
        <is>
          <t>Venta Directa</t>
        </is>
      </c>
      <c r="C82" s="4" t="inlineStr">
        <is>
          <t>agro sudamerica1012719</t>
        </is>
      </c>
      <c r="D82" s="4" t="inlineStr">
        <is>
          <t>Agro Sudamerica</t>
        </is>
      </c>
      <c r="E82" s="4" t="n">
        <v>1012719</v>
      </c>
      <c r="F82" s="4" t="inlineStr">
        <is>
          <t>PO Ppa Esp@ 2 Blox10kg CJ AS SD</t>
        </is>
      </c>
      <c r="G82" s="4" t="inlineStr">
        <is>
          <t>Carne Recuperada</t>
        </is>
      </c>
      <c r="H82" s="6" t="n">
        <v>372113.64</v>
      </c>
      <c r="I82" s="9" t="n">
        <v>360000</v>
      </c>
      <c r="J82" s="9" t="n">
        <v>396331</v>
      </c>
      <c r="K82" s="9" t="n">
        <v>327909.9</v>
      </c>
      <c r="L82" s="6">
        <f>MAX(J82 - K82, 0) * MAX((0 - 10)/(10), 0)</f>
        <v/>
      </c>
      <c r="M82" s="9">
        <f>SUMIF('Stock - ETA'!$F$3:F2202,'Rango proyecciones'!C82,'Stock - ETA'!$R$3:R2202)</f>
        <v/>
      </c>
      <c r="N82" s="9">
        <f>SUMIF('Stock - Puerto Chile'!$G$2:G649,'Rango proyecciones'!C82,'Stock - Puerto Chile'!$L$2:L649)</f>
        <v/>
      </c>
      <c r="O82" s="9" t="n"/>
      <c r="P82" s="9" t="n"/>
      <c r="Q82" s="17">
        <f>H82 + M82 + N82 + L82</f>
        <v/>
      </c>
      <c r="R82" s="9">
        <f>MAX(J82 - K82, 0) * MAX((0 - 7)/(7), 0)</f>
        <v/>
      </c>
      <c r="S82" s="9">
        <f>SUMIF('Stock - ETA'!$F$3:F2202,'Rango proyecciones'!C82,'Stock - ETA'!$H$3:H2202)</f>
        <v/>
      </c>
      <c r="T82" s="9">
        <f>SUMIF('Stock - Puerto Chile'!$G$2:G649,'Rango proyecciones'!C82,'Stock - Puerto Chile'!$N$2:N649)</f>
        <v/>
      </c>
      <c r="U82" s="9" t="n"/>
      <c r="V82" s="9" t="n"/>
      <c r="W82" s="17">
        <f>H82 + S82 + R82 + T82</f>
        <v/>
      </c>
      <c r="X82" s="6">
        <f>SUMIF('Stock - ETA'!$F$3:F2202,'Rango proyecciones'!C82,'Stock - ETA'!$S$3:S2202)</f>
        <v/>
      </c>
      <c r="Y82" s="9" t="n"/>
      <c r="Z82" s="17">
        <f>X82 + Y82</f>
        <v/>
      </c>
      <c r="AA82" s="9">
        <f>SUMIF('Stock - ETA'!$F$3:F2202,'Rango proyecciones'!C82,'Stock - ETA'!$I$3:I2202)</f>
        <v/>
      </c>
      <c r="AB82" s="9" t="n"/>
      <c r="AC82" s="17">
        <f>AA82 + AB82</f>
        <v/>
      </c>
      <c r="AD82" s="6" t="n"/>
      <c r="AE82" s="9">
        <f>SUMIF('Stock - ETA'!$F$3:F2202,'Rango proyecciones'!C82,'Stock - ETA'!$T$3:T2202)</f>
        <v/>
      </c>
      <c r="AF82" s="17">
        <f> 0.6 * AD82 + AE82</f>
        <v/>
      </c>
      <c r="AG82" s="9">
        <f>SUMIF('Stock - ETA'!$F$3:F2202,'Rango proyecciones'!C82,'Stock - ETA'!$J$3:J2202)</f>
        <v/>
      </c>
      <c r="AH82" s="17">
        <f> 0.6 * AD82 + AG82</f>
        <v/>
      </c>
      <c r="AI82" s="6" t="n"/>
    </row>
    <row r="83">
      <c r="A83" s="4" t="inlineStr">
        <is>
          <t>Pollo</t>
        </is>
      </c>
      <c r="B83" s="4" t="inlineStr">
        <is>
          <t>Venta Directa</t>
        </is>
      </c>
      <c r="C83" s="4" t="inlineStr">
        <is>
          <t>agro sudamerica1012744</t>
        </is>
      </c>
      <c r="D83" s="4" t="inlineStr">
        <is>
          <t>Agro Sudamerica</t>
        </is>
      </c>
      <c r="E83" s="4" t="n">
        <v>1012744</v>
      </c>
      <c r="F83" s="4" t="inlineStr">
        <is>
          <t>PO Pch Deh NMr@SD Cj 20kg AS</t>
        </is>
      </c>
      <c r="G83" s="4" t="inlineStr">
        <is>
          <t>Pechuga Desh</t>
        </is>
      </c>
      <c r="H83" s="6" t="n">
        <v>23995.72</v>
      </c>
      <c r="I83" s="9" t="n">
        <v>0</v>
      </c>
      <c r="J83" s="9" t="n">
        <v>0</v>
      </c>
      <c r="K83" s="9" t="n">
        <v>0</v>
      </c>
      <c r="L83" s="6">
        <f>MAX(J83 - K83, 0) * MAX((0 - 10)/(10), 0)</f>
        <v/>
      </c>
      <c r="M83" s="9">
        <f>SUMIF('Stock - ETA'!$F$3:F2202,'Rango proyecciones'!C83,'Stock - ETA'!$R$3:R2202)</f>
        <v/>
      </c>
      <c r="N83" s="9">
        <f>SUMIF('Stock - Puerto Chile'!$G$2:G649,'Rango proyecciones'!C83,'Stock - Puerto Chile'!$L$2:L649)</f>
        <v/>
      </c>
      <c r="O83" s="9" t="n"/>
      <c r="P83" s="9" t="n"/>
      <c r="Q83" s="17">
        <f>H83 + M83 + N83 + L83</f>
        <v/>
      </c>
      <c r="R83" s="9">
        <f>MAX(J83 - K83, 0) * MAX((0 - 7)/(7), 0)</f>
        <v/>
      </c>
      <c r="S83" s="9">
        <f>SUMIF('Stock - ETA'!$F$3:F2202,'Rango proyecciones'!C83,'Stock - ETA'!$H$3:H2202)</f>
        <v/>
      </c>
      <c r="T83" s="9">
        <f>SUMIF('Stock - Puerto Chile'!$G$2:G649,'Rango proyecciones'!C83,'Stock - Puerto Chile'!$N$2:N649)</f>
        <v/>
      </c>
      <c r="U83" s="9" t="n"/>
      <c r="V83" s="9" t="n"/>
      <c r="W83" s="17">
        <f>H83 + S83 + R83 + T83</f>
        <v/>
      </c>
      <c r="X83" s="6">
        <f>SUMIF('Stock - ETA'!$F$3:F2202,'Rango proyecciones'!C83,'Stock - ETA'!$S$3:S2202)</f>
        <v/>
      </c>
      <c r="Y83" s="9" t="n"/>
      <c r="Z83" s="17">
        <f>X83 + Y83</f>
        <v/>
      </c>
      <c r="AA83" s="9">
        <f>SUMIF('Stock - ETA'!$F$3:F2202,'Rango proyecciones'!C83,'Stock - ETA'!$I$3:I2202)</f>
        <v/>
      </c>
      <c r="AB83" s="9" t="n"/>
      <c r="AC83" s="17">
        <f>AA83 + AB83</f>
        <v/>
      </c>
      <c r="AD83" s="6" t="n"/>
      <c r="AE83" s="9">
        <f>SUMIF('Stock - ETA'!$F$3:F2202,'Rango proyecciones'!C83,'Stock - ETA'!$T$3:T2202)</f>
        <v/>
      </c>
      <c r="AF83" s="17">
        <f> 0.6 * AD83 + AE83</f>
        <v/>
      </c>
      <c r="AG83" s="9">
        <f>SUMIF('Stock - ETA'!$F$3:F2202,'Rango proyecciones'!C83,'Stock - ETA'!$J$3:J2202)</f>
        <v/>
      </c>
      <c r="AH83" s="17">
        <f> 0.6 * AD83 + AG83</f>
        <v/>
      </c>
      <c r="AI83" s="6" t="n"/>
    </row>
    <row r="84">
      <c r="A84" s="4" t="inlineStr">
        <is>
          <t>Pollo</t>
        </is>
      </c>
      <c r="B84" s="4" t="inlineStr">
        <is>
          <t>Venta Directa</t>
        </is>
      </c>
      <c r="C84" s="4" t="inlineStr">
        <is>
          <t>agro sudamerica1012778</t>
        </is>
      </c>
      <c r="D84" s="4" t="inlineStr">
        <is>
          <t>Agro Sudamerica</t>
        </is>
      </c>
      <c r="E84" s="4" t="n">
        <v>1012778</v>
      </c>
      <c r="F84" s="4" t="inlineStr">
        <is>
          <t>PO Corazón@ Placa Cj 19kg SD</t>
        </is>
      </c>
      <c r="G84" s="4" t="inlineStr">
        <is>
          <t>Menudencias</t>
        </is>
      </c>
      <c r="H84" s="6" t="n">
        <v>5028.78</v>
      </c>
      <c r="I84" s="9" t="n">
        <v>24000</v>
      </c>
      <c r="J84" s="9" t="n">
        <v>2400</v>
      </c>
      <c r="K84" s="9" t="n">
        <v>7187.34</v>
      </c>
      <c r="L84" s="6">
        <f>MAX(J84 - K84, 0) * MAX((0 - 10)/(10), 0)</f>
        <v/>
      </c>
      <c r="M84" s="9">
        <f>SUMIF('Stock - ETA'!$F$3:F2202,'Rango proyecciones'!C84,'Stock - ETA'!$R$3:R2202)</f>
        <v/>
      </c>
      <c r="N84" s="9">
        <f>SUMIF('Stock - Puerto Chile'!$G$2:G649,'Rango proyecciones'!C84,'Stock - Puerto Chile'!$L$2:L649)</f>
        <v/>
      </c>
      <c r="O84" s="9" t="n"/>
      <c r="P84" s="9" t="n"/>
      <c r="Q84" s="17">
        <f>H84 + M84 + N84 + L84</f>
        <v/>
      </c>
      <c r="R84" s="9">
        <f>MAX(J84 - K84, 0) * MAX((0 - 7)/(7), 0)</f>
        <v/>
      </c>
      <c r="S84" s="9">
        <f>SUMIF('Stock - ETA'!$F$3:F2202,'Rango proyecciones'!C84,'Stock - ETA'!$H$3:H2202)</f>
        <v/>
      </c>
      <c r="T84" s="9">
        <f>SUMIF('Stock - Puerto Chile'!$G$2:G649,'Rango proyecciones'!C84,'Stock - Puerto Chile'!$N$2:N649)</f>
        <v/>
      </c>
      <c r="U84" s="9" t="n"/>
      <c r="V84" s="9" t="n"/>
      <c r="W84" s="17">
        <f>H84 + S84 + R84 + T84</f>
        <v/>
      </c>
      <c r="X84" s="6">
        <f>SUMIF('Stock - ETA'!$F$3:F2202,'Rango proyecciones'!C84,'Stock - ETA'!$S$3:S2202)</f>
        <v/>
      </c>
      <c r="Y84" s="9" t="n"/>
      <c r="Z84" s="17">
        <f>X84 + Y84</f>
        <v/>
      </c>
      <c r="AA84" s="9">
        <f>SUMIF('Stock - ETA'!$F$3:F2202,'Rango proyecciones'!C84,'Stock - ETA'!$I$3:I2202)</f>
        <v/>
      </c>
      <c r="AB84" s="9" t="n"/>
      <c r="AC84" s="17">
        <f>AA84 + AB84</f>
        <v/>
      </c>
      <c r="AD84" s="6" t="n"/>
      <c r="AE84" s="9">
        <f>SUMIF('Stock - ETA'!$F$3:F2202,'Rango proyecciones'!C84,'Stock - ETA'!$T$3:T2202)</f>
        <v/>
      </c>
      <c r="AF84" s="17">
        <f> 0.6 * AD84 + AE84</f>
        <v/>
      </c>
      <c r="AG84" s="9">
        <f>SUMIF('Stock - ETA'!$F$3:F2202,'Rango proyecciones'!C84,'Stock - ETA'!$J$3:J2202)</f>
        <v/>
      </c>
      <c r="AH84" s="17">
        <f> 0.6 * AD84 + AG84</f>
        <v/>
      </c>
      <c r="AI84" s="6" t="n"/>
    </row>
    <row r="85">
      <c r="A85" s="4" t="inlineStr">
        <is>
          <t>Pollo</t>
        </is>
      </c>
      <c r="B85" s="4" t="inlineStr">
        <is>
          <t>Venta Directa</t>
        </is>
      </c>
      <c r="C85" s="4" t="inlineStr">
        <is>
          <t>agro sudamerica1012782</t>
        </is>
      </c>
      <c r="D85" s="4" t="inlineStr">
        <is>
          <t>Agro Sudamerica</t>
        </is>
      </c>
      <c r="E85" s="4" t="n">
        <v>1012782</v>
      </c>
      <c r="F85" s="4" t="inlineStr">
        <is>
          <t>PO Pch Piel@CF Cj 18 k</t>
        </is>
      </c>
      <c r="G85" s="4" t="inlineStr">
        <is>
          <t>Subprod</t>
        </is>
      </c>
      <c r="H85" s="6" t="n">
        <v>3987.9</v>
      </c>
      <c r="I85" s="9" t="n">
        <v>24000</v>
      </c>
      <c r="J85" s="9" t="n">
        <v>2000</v>
      </c>
      <c r="K85" s="9" t="n">
        <v>1647.01</v>
      </c>
      <c r="L85" s="6">
        <f>MAX(J85 - K85, 0) * MAX((0 - 10)/(10), 0)</f>
        <v/>
      </c>
      <c r="M85" s="9">
        <f>SUMIF('Stock - ETA'!$F$3:F2202,'Rango proyecciones'!C85,'Stock - ETA'!$R$3:R2202)</f>
        <v/>
      </c>
      <c r="N85" s="9">
        <f>SUMIF('Stock - Puerto Chile'!$G$2:G649,'Rango proyecciones'!C85,'Stock - Puerto Chile'!$L$2:L649)</f>
        <v/>
      </c>
      <c r="O85" s="9" t="n"/>
      <c r="P85" s="9" t="n"/>
      <c r="Q85" s="17">
        <f>H85 + M85 + N85 + L85</f>
        <v/>
      </c>
      <c r="R85" s="9">
        <f>MAX(J85 - K85, 0) * MAX((0 - 7)/(7), 0)</f>
        <v/>
      </c>
      <c r="S85" s="9">
        <f>SUMIF('Stock - ETA'!$F$3:F2202,'Rango proyecciones'!C85,'Stock - ETA'!$H$3:H2202)</f>
        <v/>
      </c>
      <c r="T85" s="9">
        <f>SUMIF('Stock - Puerto Chile'!$G$2:G649,'Rango proyecciones'!C85,'Stock - Puerto Chile'!$N$2:N649)</f>
        <v/>
      </c>
      <c r="U85" s="9" t="n"/>
      <c r="V85" s="9" t="n"/>
      <c r="W85" s="17">
        <f>H85 + S85 + R85 + T85</f>
        <v/>
      </c>
      <c r="X85" s="6">
        <f>SUMIF('Stock - ETA'!$F$3:F2202,'Rango proyecciones'!C85,'Stock - ETA'!$S$3:S2202)</f>
        <v/>
      </c>
      <c r="Y85" s="9" t="n"/>
      <c r="Z85" s="17">
        <f>X85 + Y85</f>
        <v/>
      </c>
      <c r="AA85" s="9">
        <f>SUMIF('Stock - ETA'!$F$3:F2202,'Rango proyecciones'!C85,'Stock - ETA'!$I$3:I2202)</f>
        <v/>
      </c>
      <c r="AB85" s="9" t="n"/>
      <c r="AC85" s="17">
        <f>AA85 + AB85</f>
        <v/>
      </c>
      <c r="AD85" s="6" t="n"/>
      <c r="AE85" s="9">
        <f>SUMIF('Stock - ETA'!$F$3:F2202,'Rango proyecciones'!C85,'Stock - ETA'!$T$3:T2202)</f>
        <v/>
      </c>
      <c r="AF85" s="17">
        <f> 0.6 * AD85 + AE85</f>
        <v/>
      </c>
      <c r="AG85" s="9">
        <f>SUMIF('Stock - ETA'!$F$3:F2202,'Rango proyecciones'!C85,'Stock - ETA'!$J$3:J2202)</f>
        <v/>
      </c>
      <c r="AH85" s="17">
        <f> 0.6 * AD85 + AG85</f>
        <v/>
      </c>
      <c r="AI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shanghai1011417</t>
        </is>
      </c>
      <c r="D86" s="4" t="inlineStr">
        <is>
          <t>Agrosuper Shanghai</t>
        </is>
      </c>
      <c r="E86" s="4" t="n">
        <v>1011417</v>
      </c>
      <c r="F86" s="4" t="inlineStr">
        <is>
          <t>PO Ala Ctro NMr 4x5@ Bo Cj 20k AS</t>
        </is>
      </c>
      <c r="G86" s="4" t="inlineStr">
        <is>
          <t>Ala</t>
        </is>
      </c>
      <c r="H86" s="6" t="n">
        <v>267480</v>
      </c>
      <c r="I86" s="9" t="n">
        <v>207864</v>
      </c>
      <c r="J86" s="9" t="n">
        <v>103343</v>
      </c>
      <c r="K86" s="9" t="n">
        <v>74963.524</v>
      </c>
      <c r="L86" s="6">
        <f>MAX(J86 - K86, 0) * MAX((0 - 10)/(10), 0)</f>
        <v/>
      </c>
      <c r="M86" s="9">
        <f>SUMIFS('Stock - ETA'!$R$3:R2202,'Stock - ETA'!$F$3:F2202,'Rango proyecciones'!C86,'Stock - ETA'!$AA$3:AA2202,'Rango proyecciones'!$AJ$5)</f>
        <v/>
      </c>
      <c r="N86" s="9">
        <f>SUMIF('Stock - Puerto Chile'!$G$2:G649,'Rango proyecciones'!C86,'Stock - Puerto Chile'!$L$2:L649)</f>
        <v/>
      </c>
      <c r="O86" s="9">
        <f>0 * (0 / 24)</f>
        <v/>
      </c>
      <c r="P86" s="9">
        <f>0 * (0 / 24)</f>
        <v/>
      </c>
      <c r="Q86" s="17">
        <f>H86 + P86 + M86</f>
        <v/>
      </c>
      <c r="R86" s="9">
        <f>MAX(J86 - K86, 0) * MAX((0 - 7)/(7), 0)</f>
        <v/>
      </c>
      <c r="S86" s="9">
        <f>SUMIFS('Stock - ETA'!$H$3:H2202,'Stock - ETA'!$F$3:F2202,'Rango proyecciones'!C86,'Stock - ETA'!$Q$3:Q2202,'Rango proyecciones'!$AJ$5)</f>
        <v/>
      </c>
      <c r="T86" s="9">
        <f>SUMIF('Stock - Puerto Chile'!$G$2:G649,'Rango proyecciones'!C86,'Stock - Puerto Chile'!$N$2:N649)</f>
        <v/>
      </c>
      <c r="U86" s="9">
        <f>0 * (0 / 24)</f>
        <v/>
      </c>
      <c r="V86" s="9">
        <f>0 * (0 / 24)</f>
        <v/>
      </c>
      <c r="W86" s="17">
        <f>H86 + V86 + S86</f>
        <v/>
      </c>
      <c r="X86" s="6">
        <f>SUMIFS('Stock - ETA'!$S$3:S2202,'Stock - ETA'!$F$3:F2202,'Rango proyecciones'!C86,'Stock - ETA'!$AA$3:AA2202,'Rango proyecciones'!$AJ$5) + SUMIFS('Stock - ETA'!$R$3:R2202,'Stock - ETA'!$F$3:F2202,'Rango proyecciones'!C86,'Stock - ETA'!$AA$3:AA2202,'Rango proyecciones'!$AJ$7)</f>
        <v/>
      </c>
      <c r="Y86" s="9" t="n"/>
      <c r="Z86" s="17">
        <f>X86 + Y86</f>
        <v/>
      </c>
      <c r="AA86" s="9">
        <f>SUMIFS('Stock - ETA'!$I$3:I2202,'Stock - ETA'!$F$3:F2202,'Rango proyecciones'!C86,'Stock - ETA'!$Q$3:Q2202,'Rango proyecciones'!$AJ$5) + SUMIFS('Stock - ETA'!$H$3:H2202,'Stock - ETA'!$F$3:F2202,'Rango proyecciones'!C86,'Stock - ETA'!$Q$3:Q2202,'Rango proyecciones'!$AJ$7)</f>
        <v/>
      </c>
      <c r="AB86" s="9" t="n"/>
      <c r="AC86" s="17">
        <f>AA86 + AB86</f>
        <v/>
      </c>
      <c r="AD86" s="6" t="n"/>
      <c r="AE86" s="9">
        <f>SUMIFS('Stock - ETA'!$T$3:T2202,'Stock - ETA'!$F$3:F2202,'Rango proyecciones'!C86,'Stock - ETA'!$AA$3:AA2202,'Rango proyecciones'!$AJ$5) + SUMIFS('Stock - ETA'!$S$3:S2202,'Stock - ETA'!$F$3:F2202,'Rango proyecciones'!C86,'Stock - ETA'!$AA$3:AA2202,'Rango proyecciones'!$AJ$8)</f>
        <v/>
      </c>
      <c r="AF86" s="17">
        <f> 0.6 * AD86 + AE86</f>
        <v/>
      </c>
      <c r="AG86" s="9">
        <f>SUMIFS('Stock - ETA'!$J$3:J2202,'Stock - ETA'!$F$3:F2202,'Rango proyecciones'!C86,'Stock - ETA'!$Q$3:Q2202,'Rango proyecciones'!$AJ$5) + SUMIFS('Stock - ETA'!$I$3:I2202,'Stock - ETA'!$F$3:F2202,'Rango proyecciones'!C86,'Stock - ETA'!$Q$3:Q2202,'Rango proyecciones'!$AJ$8)</f>
        <v/>
      </c>
      <c r="AH86" s="17">
        <f> 0.6 * AD86 + AG86</f>
        <v/>
      </c>
      <c r="AI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shanghai1011586</t>
        </is>
      </c>
      <c r="D87" s="4" t="inlineStr">
        <is>
          <t>Agrosuper Shanghai</t>
        </is>
      </c>
      <c r="E87" s="4" t="n">
        <v>1011586</v>
      </c>
      <c r="F87" s="4" t="inlineStr">
        <is>
          <t>PO Ala Media B 4x10@ Cj 20k AS</t>
        </is>
      </c>
      <c r="G87" s="4" t="inlineStr">
        <is>
          <t>Ala</t>
        </is>
      </c>
      <c r="H87" s="6" t="n">
        <v>129519.6</v>
      </c>
      <c r="I87" s="9" t="n">
        <v>99770</v>
      </c>
      <c r="J87" s="9" t="n">
        <v>120000</v>
      </c>
      <c r="K87" s="9" t="n">
        <v>97339.068</v>
      </c>
      <c r="L87" s="6">
        <f>MAX(J87 - K87, 0) * MAX((0 - 10)/(10), 0)</f>
        <v/>
      </c>
      <c r="M87" s="9">
        <f>SUMIFS('Stock - ETA'!$R$3:R2202,'Stock - ETA'!$F$3:F2202,'Rango proyecciones'!C87,'Stock - ETA'!$AA$3:AA2202,'Rango proyecciones'!$AJ$5)</f>
        <v/>
      </c>
      <c r="N87" s="9">
        <f>SUMIF('Stock - Puerto Chile'!$G$2:G649,'Rango proyecciones'!C87,'Stock - Puerto Chile'!$L$2:L649)</f>
        <v/>
      </c>
      <c r="O87" s="9">
        <f>0 * (0 / 24)</f>
        <v/>
      </c>
      <c r="P87" s="9">
        <f>0 * (0 / 24)</f>
        <v/>
      </c>
      <c r="Q87" s="17">
        <f>H87 + P87 + M87</f>
        <v/>
      </c>
      <c r="R87" s="9">
        <f>MAX(J87 - K87, 0) * MAX((0 - 7)/(7), 0)</f>
        <v/>
      </c>
      <c r="S87" s="9">
        <f>SUMIFS('Stock - ETA'!$H$3:H2202,'Stock - ETA'!$F$3:F2202,'Rango proyecciones'!C87,'Stock - ETA'!$Q$3:Q2202,'Rango proyecciones'!$AJ$5)</f>
        <v/>
      </c>
      <c r="T87" s="9">
        <f>SUMIF('Stock - Puerto Chile'!$G$2:G649,'Rango proyecciones'!C87,'Stock - Puerto Chile'!$N$2:N649)</f>
        <v/>
      </c>
      <c r="U87" s="9">
        <f>0 * (0 / 24)</f>
        <v/>
      </c>
      <c r="V87" s="9">
        <f>0 * (0 / 24)</f>
        <v/>
      </c>
      <c r="W87" s="17">
        <f>H87 + V87 + S87</f>
        <v/>
      </c>
      <c r="X87" s="6">
        <f>SUMIFS('Stock - ETA'!$S$3:S2202,'Stock - ETA'!$F$3:F2202,'Rango proyecciones'!C87,'Stock - ETA'!$AA$3:AA2202,'Rango proyecciones'!$AJ$5) + SUMIFS('Stock - ETA'!$R$3:R2202,'Stock - ETA'!$F$3:F2202,'Rango proyecciones'!C87,'Stock - ETA'!$AA$3:AA2202,'Rango proyecciones'!$AJ$7)</f>
        <v/>
      </c>
      <c r="Y87" s="9" t="n"/>
      <c r="Z87" s="17">
        <f>X87 + Y87</f>
        <v/>
      </c>
      <c r="AA87" s="9">
        <f>SUMIFS('Stock - ETA'!$I$3:I2202,'Stock - ETA'!$F$3:F2202,'Rango proyecciones'!C87,'Stock - ETA'!$Q$3:Q2202,'Rango proyecciones'!$AJ$5) + SUMIFS('Stock - ETA'!$H$3:H2202,'Stock - ETA'!$F$3:F2202,'Rango proyecciones'!C87,'Stock - ETA'!$Q$3:Q2202,'Rango proyecciones'!$AJ$7)</f>
        <v/>
      </c>
      <c r="AB87" s="9" t="n"/>
      <c r="AC87" s="17">
        <f>AA87 + AB87</f>
        <v/>
      </c>
      <c r="AD87" s="6" t="n">
        <v>114449</v>
      </c>
      <c r="AE87" s="9">
        <f>SUMIFS('Stock - ETA'!$T$3:T2202,'Stock - ETA'!$F$3:F2202,'Rango proyecciones'!C87,'Stock - ETA'!$AA$3:AA2202,'Rango proyecciones'!$AJ$5) + SUMIFS('Stock - ETA'!$S$3:S2202,'Stock - ETA'!$F$3:F2202,'Rango proyecciones'!C87,'Stock - ETA'!$AA$3:AA2202,'Rango proyecciones'!$AJ$8)</f>
        <v/>
      </c>
      <c r="AF87" s="17">
        <f> 0.6 * AD87 + AE87</f>
        <v/>
      </c>
      <c r="AG87" s="9">
        <f>SUMIFS('Stock - ETA'!$J$3:J2202,'Stock - ETA'!$F$3:F2202,'Rango proyecciones'!C87,'Stock - ETA'!$Q$3:Q2202,'Rango proyecciones'!$AJ$5) + SUMIFS('Stock - ETA'!$I$3:I2202,'Stock - ETA'!$F$3:F2202,'Rango proyecciones'!C87,'Stock - ETA'!$Q$3:Q2202,'Rango proyecciones'!$AJ$8)</f>
        <v/>
      </c>
      <c r="AH87" s="17">
        <f> 0.6 * AD87 + AG87</f>
        <v/>
      </c>
      <c r="AI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shanghai1011967</t>
        </is>
      </c>
      <c r="D88" s="4" t="inlineStr">
        <is>
          <t>Agrosuper Shanghai</t>
        </is>
      </c>
      <c r="E88" s="4" t="n">
        <v>1011967</v>
      </c>
      <c r="F88" s="4" t="inlineStr">
        <is>
          <t>PO Garra J@ Bo Cj 20k AS</t>
        </is>
      </c>
      <c r="G88" s="4" t="inlineStr">
        <is>
          <t>Patas</t>
        </is>
      </c>
      <c r="H88" s="6" t="n">
        <v>119997</v>
      </c>
      <c r="I88" s="9" t="n">
        <v>144000</v>
      </c>
      <c r="J88" s="9" t="n">
        <v>149800</v>
      </c>
      <c r="K88" s="9" t="n">
        <v>129505.23</v>
      </c>
      <c r="L88" s="6">
        <f>MAX(J88 - K88, 0) * MAX((0 - 10)/(10), 0)</f>
        <v/>
      </c>
      <c r="M88" s="9">
        <f>SUMIFS('Stock - ETA'!$R$3:R2202,'Stock - ETA'!$F$3:F2202,'Rango proyecciones'!C88,'Stock - ETA'!$AA$3:AA2202,'Rango proyecciones'!$AJ$5)</f>
        <v/>
      </c>
      <c r="N88" s="9">
        <f>SUMIF('Stock - Puerto Chile'!$G$2:G649,'Rango proyecciones'!C88,'Stock - Puerto Chile'!$L$2:L649)</f>
        <v/>
      </c>
      <c r="O88" s="9" t="n"/>
      <c r="P88" s="9" t="n"/>
      <c r="Q88" s="17">
        <f>H88 + P88 + M88</f>
        <v/>
      </c>
      <c r="R88" s="9">
        <f>MAX(J88 - K88, 0) * MAX((0 - 7)/(7), 0)</f>
        <v/>
      </c>
      <c r="S88" s="9">
        <f>SUMIFS('Stock - ETA'!$H$3:H2202,'Stock - ETA'!$F$3:F2202,'Rango proyecciones'!C88,'Stock - ETA'!$Q$3:Q2202,'Rango proyecciones'!$AJ$5)</f>
        <v/>
      </c>
      <c r="T88" s="9">
        <f>SUMIF('Stock - Puerto Chile'!$G$2:G649,'Rango proyecciones'!C88,'Stock - Puerto Chile'!$N$2:N649)</f>
        <v/>
      </c>
      <c r="U88" s="9" t="n"/>
      <c r="V88" s="9" t="n"/>
      <c r="W88" s="17">
        <f>H88 + V88 + S88</f>
        <v/>
      </c>
      <c r="X88" s="6">
        <f>SUMIFS('Stock - ETA'!$S$3:S2202,'Stock - ETA'!$F$3:F2202,'Rango proyecciones'!C88,'Stock - ETA'!$AA$3:AA2202,'Rango proyecciones'!$AJ$5) + SUMIFS('Stock - ETA'!$R$3:R2202,'Stock - ETA'!$F$3:F2202,'Rango proyecciones'!C88,'Stock - ETA'!$AA$3:AA2202,'Rango proyecciones'!$AJ$7)</f>
        <v/>
      </c>
      <c r="Y88" s="9" t="n"/>
      <c r="Z88" s="17">
        <f>X88 + Y88</f>
        <v/>
      </c>
      <c r="AA88" s="9">
        <f>SUMIFS('Stock - ETA'!$I$3:I2202,'Stock - ETA'!$F$3:F2202,'Rango proyecciones'!C88,'Stock - ETA'!$Q$3:Q2202,'Rango proyecciones'!$AJ$5) + SUMIFS('Stock - ETA'!$H$3:H2202,'Stock - ETA'!$F$3:F2202,'Rango proyecciones'!C88,'Stock - ETA'!$Q$3:Q2202,'Rango proyecciones'!$AJ$7)</f>
        <v/>
      </c>
      <c r="AB88" s="9" t="n"/>
      <c r="AC88" s="17">
        <f>AA88 + AB88</f>
        <v/>
      </c>
      <c r="AD88" s="6" t="n">
        <v>120019</v>
      </c>
      <c r="AE88" s="9">
        <f>SUMIFS('Stock - ETA'!$T$3:T2202,'Stock - ETA'!$F$3:F2202,'Rango proyecciones'!C88,'Stock - ETA'!$AA$3:AA2202,'Rango proyecciones'!$AJ$5) + SUMIFS('Stock - ETA'!$S$3:S2202,'Stock - ETA'!$F$3:F2202,'Rango proyecciones'!C88,'Stock - ETA'!$AA$3:AA2202,'Rango proyecciones'!$AJ$8)</f>
        <v/>
      </c>
      <c r="AF88" s="17">
        <f> 0.6 * AD88 + AE88</f>
        <v/>
      </c>
      <c r="AG88" s="9">
        <f>SUMIFS('Stock - ETA'!$J$3:J2202,'Stock - ETA'!$F$3:F2202,'Rango proyecciones'!C88,'Stock - ETA'!$Q$3:Q2202,'Rango proyecciones'!$AJ$5) + SUMIFS('Stock - ETA'!$I$3:I2202,'Stock - ETA'!$F$3:F2202,'Rango proyecciones'!C88,'Stock - ETA'!$Q$3:Q2202,'Rango proyecciones'!$AJ$8)</f>
        <v/>
      </c>
      <c r="AH88" s="17">
        <f> 0.6 * AD88 + AG88</f>
        <v/>
      </c>
      <c r="AI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shanghai1011968</t>
        </is>
      </c>
      <c r="D89" s="4" t="inlineStr">
        <is>
          <t>Agrosuper Shanghai</t>
        </is>
      </c>
      <c r="E89" s="4" t="n">
        <v>1011968</v>
      </c>
      <c r="F89" s="4" t="inlineStr">
        <is>
          <t>PO Garra L A@ Bo Cj 20k AS</t>
        </is>
      </c>
      <c r="G89" s="4" t="inlineStr">
        <is>
          <t>Patas</t>
        </is>
      </c>
      <c r="H89" s="6" t="n">
        <v>14400</v>
      </c>
      <c r="I89" s="9" t="n">
        <v>12000</v>
      </c>
      <c r="J89" s="9" t="n">
        <v>19780</v>
      </c>
      <c r="K89" s="9" t="n">
        <v>31831.09</v>
      </c>
      <c r="L89" s="6">
        <f>MAX(J89 - K89, 0) * MAX((0 - 10)/(10), 0)</f>
        <v/>
      </c>
      <c r="M89" s="9">
        <f>SUMIFS('Stock - ETA'!$R$3:R2202,'Stock - ETA'!$F$3:F2202,'Rango proyecciones'!C89,'Stock - ETA'!$AA$3:AA2202,'Rango proyecciones'!$AJ$5)</f>
        <v/>
      </c>
      <c r="N89" s="9">
        <f>SUMIF('Stock - Puerto Chile'!$G$2:G649,'Rango proyecciones'!C89,'Stock - Puerto Chile'!$L$2:L649)</f>
        <v/>
      </c>
      <c r="O89" s="9" t="n"/>
      <c r="P89" s="9" t="n"/>
      <c r="Q89" s="17">
        <f>H89 + P89 + M89</f>
        <v/>
      </c>
      <c r="R89" s="9">
        <f>MAX(J89 - K89, 0) * MAX((0 - 7)/(7), 0)</f>
        <v/>
      </c>
      <c r="S89" s="9">
        <f>SUMIFS('Stock - ETA'!$H$3:H2202,'Stock - ETA'!$F$3:F2202,'Rango proyecciones'!C89,'Stock - ETA'!$Q$3:Q2202,'Rango proyecciones'!$AJ$5)</f>
        <v/>
      </c>
      <c r="T89" s="9">
        <f>SUMIF('Stock - Puerto Chile'!$G$2:G649,'Rango proyecciones'!C89,'Stock - Puerto Chile'!$N$2:N649)</f>
        <v/>
      </c>
      <c r="U89" s="9" t="n"/>
      <c r="V89" s="9" t="n"/>
      <c r="W89" s="17">
        <f>H89 + V89 + S89</f>
        <v/>
      </c>
      <c r="X89" s="6">
        <f>SUMIFS('Stock - ETA'!$S$3:S2202,'Stock - ETA'!$F$3:F2202,'Rango proyecciones'!C89,'Stock - ETA'!$AA$3:AA2202,'Rango proyecciones'!$AJ$5) + SUMIFS('Stock - ETA'!$R$3:R2202,'Stock - ETA'!$F$3:F2202,'Rango proyecciones'!C89,'Stock - ETA'!$AA$3:AA2202,'Rango proyecciones'!$AJ$7)</f>
        <v/>
      </c>
      <c r="Y89" s="9" t="n"/>
      <c r="Z89" s="17">
        <f>X89 + Y89</f>
        <v/>
      </c>
      <c r="AA89" s="9">
        <f>SUMIFS('Stock - ETA'!$I$3:I2202,'Stock - ETA'!$F$3:F2202,'Rango proyecciones'!C89,'Stock - ETA'!$Q$3:Q2202,'Rango proyecciones'!$AJ$5) + SUMIFS('Stock - ETA'!$H$3:H2202,'Stock - ETA'!$F$3:F2202,'Rango proyecciones'!C89,'Stock - ETA'!$Q$3:Q2202,'Rango proyecciones'!$AJ$7)</f>
        <v/>
      </c>
      <c r="AB89" s="9" t="n"/>
      <c r="AC89" s="17">
        <f>AA89 + AB89</f>
        <v/>
      </c>
      <c r="AD89" s="6" t="n">
        <v>14344</v>
      </c>
      <c r="AE89" s="9">
        <f>SUMIFS('Stock - ETA'!$T$3:T2202,'Stock - ETA'!$F$3:F2202,'Rango proyecciones'!C89,'Stock - ETA'!$AA$3:AA2202,'Rango proyecciones'!$AJ$5) + SUMIFS('Stock - ETA'!$S$3:S2202,'Stock - ETA'!$F$3:F2202,'Rango proyecciones'!C89,'Stock - ETA'!$AA$3:AA2202,'Rango proyecciones'!$AJ$8)</f>
        <v/>
      </c>
      <c r="AF89" s="17">
        <f> 0.6 * AD89 + AE89</f>
        <v/>
      </c>
      <c r="AG89" s="9">
        <f>SUMIFS('Stock - ETA'!$J$3:J2202,'Stock - ETA'!$F$3:F2202,'Rango proyecciones'!C89,'Stock - ETA'!$Q$3:Q2202,'Rango proyecciones'!$AJ$5) + SUMIFS('Stock - ETA'!$I$3:I2202,'Stock - ETA'!$F$3:F2202,'Rango proyecciones'!C89,'Stock - ETA'!$Q$3:Q2202,'Rango proyecciones'!$AJ$8)</f>
        <v/>
      </c>
      <c r="AH89" s="17">
        <f> 0.6 * AD89 + AG89</f>
        <v/>
      </c>
      <c r="AI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shanghai1011969</t>
        </is>
      </c>
      <c r="D90" s="4" t="inlineStr">
        <is>
          <t>Agrosuper Shanghai</t>
        </is>
      </c>
      <c r="E90" s="4" t="n">
        <v>1011969</v>
      </c>
      <c r="F90" s="4" t="inlineStr">
        <is>
          <t>PO Garra L B@ Bo Cj 20k AS</t>
        </is>
      </c>
      <c r="G90" s="4" t="inlineStr">
        <is>
          <t>Patas</t>
        </is>
      </c>
      <c r="H90" s="6" t="n">
        <v>209300</v>
      </c>
      <c r="I90" s="9" t="n">
        <v>113300</v>
      </c>
      <c r="J90" s="9" t="n">
        <v>151620</v>
      </c>
      <c r="K90" s="9" t="n">
        <v>165096.6</v>
      </c>
      <c r="L90" s="6">
        <f>MAX(J90 - K90, 0) * MAX((0 - 10)/(10), 0)</f>
        <v/>
      </c>
      <c r="M90" s="9">
        <f>SUMIFS('Stock - ETA'!$R$3:R2202,'Stock - ETA'!$F$3:F2202,'Rango proyecciones'!C90,'Stock - ETA'!$AA$3:AA2202,'Rango proyecciones'!$AJ$5)</f>
        <v/>
      </c>
      <c r="N90" s="9">
        <f>SUMIF('Stock - Puerto Chile'!$G$2:G649,'Rango proyecciones'!C90,'Stock - Puerto Chile'!$L$2:L649)</f>
        <v/>
      </c>
      <c r="O90" s="9" t="n"/>
      <c r="P90" s="9" t="n"/>
      <c r="Q90" s="17">
        <f>H90 + P90 + M90</f>
        <v/>
      </c>
      <c r="R90" s="9">
        <f>MAX(J90 - K90, 0) * MAX((0 - 7)/(7), 0)</f>
        <v/>
      </c>
      <c r="S90" s="9">
        <f>SUMIFS('Stock - ETA'!$H$3:H2202,'Stock - ETA'!$F$3:F2202,'Rango proyecciones'!C90,'Stock - ETA'!$Q$3:Q2202,'Rango proyecciones'!$AJ$5)</f>
        <v/>
      </c>
      <c r="T90" s="9">
        <f>SUMIF('Stock - Puerto Chile'!$G$2:G649,'Rango proyecciones'!C90,'Stock - Puerto Chile'!$N$2:N649)</f>
        <v/>
      </c>
      <c r="U90" s="9" t="n"/>
      <c r="V90" s="9" t="n"/>
      <c r="W90" s="17">
        <f>H90 + V90 + S90</f>
        <v/>
      </c>
      <c r="X90" s="6">
        <f>SUMIFS('Stock - ETA'!$S$3:S2202,'Stock - ETA'!$F$3:F2202,'Rango proyecciones'!C90,'Stock - ETA'!$AA$3:AA2202,'Rango proyecciones'!$AJ$5) + SUMIFS('Stock - ETA'!$R$3:R2202,'Stock - ETA'!$F$3:F2202,'Rango proyecciones'!C90,'Stock - ETA'!$AA$3:AA2202,'Rango proyecciones'!$AJ$7)</f>
        <v/>
      </c>
      <c r="Y90" s="9" t="n"/>
      <c r="Z90" s="17">
        <f>X90 + Y90</f>
        <v/>
      </c>
      <c r="AA90" s="9">
        <f>SUMIFS('Stock - ETA'!$I$3:I2202,'Stock - ETA'!$F$3:F2202,'Rango proyecciones'!C90,'Stock - ETA'!$Q$3:Q2202,'Rango proyecciones'!$AJ$5) + SUMIFS('Stock - ETA'!$H$3:H2202,'Stock - ETA'!$F$3:F2202,'Rango proyecciones'!C90,'Stock - ETA'!$Q$3:Q2202,'Rango proyecciones'!$AJ$7)</f>
        <v/>
      </c>
      <c r="AB90" s="9" t="n"/>
      <c r="AC90" s="17">
        <f>AA90 + AB90</f>
        <v/>
      </c>
      <c r="AD90" s="6" t="n">
        <v>154997</v>
      </c>
      <c r="AE90" s="9">
        <f>SUMIFS('Stock - ETA'!$T$3:T2202,'Stock - ETA'!$F$3:F2202,'Rango proyecciones'!C90,'Stock - ETA'!$AA$3:AA2202,'Rango proyecciones'!$AJ$5) + SUMIFS('Stock - ETA'!$S$3:S2202,'Stock - ETA'!$F$3:F2202,'Rango proyecciones'!C90,'Stock - ETA'!$AA$3:AA2202,'Rango proyecciones'!$AJ$8)</f>
        <v/>
      </c>
      <c r="AF90" s="17">
        <f> 0.6 * AD90 + AE90</f>
        <v/>
      </c>
      <c r="AG90" s="9">
        <f>SUMIFS('Stock - ETA'!$J$3:J2202,'Stock - ETA'!$F$3:F2202,'Rango proyecciones'!C90,'Stock - ETA'!$Q$3:Q2202,'Rango proyecciones'!$AJ$5) + SUMIFS('Stock - ETA'!$I$3:I2202,'Stock - ETA'!$F$3:F2202,'Rango proyecciones'!C90,'Stock - ETA'!$Q$3:Q2202,'Rango proyecciones'!$AJ$8)</f>
        <v/>
      </c>
      <c r="AH90" s="17">
        <f> 0.6 * AD90 + AG90</f>
        <v/>
      </c>
      <c r="AI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shanghai1012005</t>
        </is>
      </c>
      <c r="D91" s="4" t="inlineStr">
        <is>
          <t>Agrosuper Shanghai</t>
        </is>
      </c>
      <c r="E91" s="4" t="n">
        <v>1012005</v>
      </c>
      <c r="F91" s="4" t="inlineStr">
        <is>
          <t>PO Garra IQF@ Bo Cj AS</t>
        </is>
      </c>
      <c r="G91" s="4" t="inlineStr">
        <is>
          <t>Patas</t>
        </is>
      </c>
      <c r="H91" s="6" t="n">
        <v>4000</v>
      </c>
      <c r="I91" s="9" t="n">
        <v>0</v>
      </c>
      <c r="J91" s="9" t="n">
        <v>2000</v>
      </c>
      <c r="K91" s="9" t="n">
        <v>2817.776</v>
      </c>
      <c r="L91" s="6">
        <f>MAX(J91 - K91, 0) * MAX((0 - 10)/(10), 0)</f>
        <v/>
      </c>
      <c r="M91" s="9">
        <f>SUMIFS('Stock - ETA'!$R$3:R2202,'Stock - ETA'!$F$3:F2202,'Rango proyecciones'!C91,'Stock - ETA'!$AA$3:AA2202,'Rango proyecciones'!$AJ$5)</f>
        <v/>
      </c>
      <c r="N91" s="9">
        <f>SUMIF('Stock - Puerto Chile'!$G$2:G649,'Rango proyecciones'!C91,'Stock - Puerto Chile'!$L$2:L649)</f>
        <v/>
      </c>
      <c r="O91" s="9">
        <f>0 * (0 / 24)</f>
        <v/>
      </c>
      <c r="P91" s="9">
        <f>4720 * (0 / 24)</f>
        <v/>
      </c>
      <c r="Q91" s="17">
        <f>H91 + P91 + M91</f>
        <v/>
      </c>
      <c r="R91" s="9">
        <f>MAX(J91 - K91, 0) * MAX((0 - 7)/(7), 0)</f>
        <v/>
      </c>
      <c r="S91" s="9">
        <f>SUMIFS('Stock - ETA'!$H$3:H2202,'Stock - ETA'!$F$3:F2202,'Rango proyecciones'!C91,'Stock - ETA'!$Q$3:Q2202,'Rango proyecciones'!$AJ$5)</f>
        <v/>
      </c>
      <c r="T91" s="9">
        <f>SUMIF('Stock - Puerto Chile'!$G$2:G649,'Rango proyecciones'!C91,'Stock - Puerto Chile'!$N$2:N649)</f>
        <v/>
      </c>
      <c r="U91" s="9">
        <f>0 * (0 / 24)</f>
        <v/>
      </c>
      <c r="V91" s="9">
        <f>4720 * (0 / 24)</f>
        <v/>
      </c>
      <c r="W91" s="17">
        <f>H91 + V91 + S91</f>
        <v/>
      </c>
      <c r="X91" s="6">
        <f>SUMIFS('Stock - ETA'!$S$3:S2202,'Stock - ETA'!$F$3:F2202,'Rango proyecciones'!C91,'Stock - ETA'!$AA$3:AA2202,'Rango proyecciones'!$AJ$5) + SUMIFS('Stock - ETA'!$R$3:R2202,'Stock - ETA'!$F$3:F2202,'Rango proyecciones'!C91,'Stock - ETA'!$AA$3:AA2202,'Rango proyecciones'!$AJ$7)</f>
        <v/>
      </c>
      <c r="Y91" s="9" t="n"/>
      <c r="Z91" s="17">
        <f>X91 + Y91</f>
        <v/>
      </c>
      <c r="AA91" s="9">
        <f>SUMIFS('Stock - ETA'!$I$3:I2202,'Stock - ETA'!$F$3:F2202,'Rango proyecciones'!C91,'Stock - ETA'!$Q$3:Q2202,'Rango proyecciones'!$AJ$5) + SUMIFS('Stock - ETA'!$H$3:H2202,'Stock - ETA'!$F$3:F2202,'Rango proyecciones'!C91,'Stock - ETA'!$Q$3:Q2202,'Rango proyecciones'!$AJ$7)</f>
        <v/>
      </c>
      <c r="AB91" s="9" t="n"/>
      <c r="AC91" s="17">
        <f>AA91 + AB91</f>
        <v/>
      </c>
      <c r="AD91" s="6" t="n">
        <v>8000</v>
      </c>
      <c r="AE91" s="9">
        <f>SUMIFS('Stock - ETA'!$T$3:T2202,'Stock - ETA'!$F$3:F2202,'Rango proyecciones'!C91,'Stock - ETA'!$AA$3:AA2202,'Rango proyecciones'!$AJ$5) + SUMIFS('Stock - ETA'!$S$3:S2202,'Stock - ETA'!$F$3:F2202,'Rango proyecciones'!C91,'Stock - ETA'!$AA$3:AA2202,'Rango proyecciones'!$AJ$8)</f>
        <v/>
      </c>
      <c r="AF91" s="17">
        <f> 0.6 * AD91 + AE91</f>
        <v/>
      </c>
      <c r="AG91" s="9">
        <f>SUMIFS('Stock - ETA'!$J$3:J2202,'Stock - ETA'!$F$3:F2202,'Rango proyecciones'!C91,'Stock - ETA'!$Q$3:Q2202,'Rango proyecciones'!$AJ$5) + SUMIFS('Stock - ETA'!$I$3:I2202,'Stock - ETA'!$F$3:F2202,'Rango proyecciones'!C91,'Stock - ETA'!$Q$3:Q2202,'Rango proyecciones'!$AJ$8)</f>
        <v/>
      </c>
      <c r="AH91" s="17">
        <f> 0.6 * AD91 + AG91</f>
        <v/>
      </c>
      <c r="AI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shanghai1012218</t>
        </is>
      </c>
      <c r="D92" s="4" t="inlineStr">
        <is>
          <t>Agrosuper Shanghai</t>
        </is>
      </c>
      <c r="E92" s="4" t="n">
        <v>1012218</v>
      </c>
      <c r="F92" s="4" t="inlineStr">
        <is>
          <t>PO Ala Media 1k@ Cj 20k AS</t>
        </is>
      </c>
      <c r="G92" s="4" t="inlineStr">
        <is>
          <t>Ala</t>
        </is>
      </c>
      <c r="H92" s="6" t="n">
        <v>39495</v>
      </c>
      <c r="I92" s="9" t="n">
        <v>21000</v>
      </c>
      <c r="J92" s="9" t="n">
        <v>76155</v>
      </c>
      <c r="K92" s="9" t="n">
        <v>17709.737</v>
      </c>
      <c r="L92" s="6">
        <f>MAX(J92 - K92, 0) * MAX((0 - 10)/(10), 0)</f>
        <v/>
      </c>
      <c r="M92" s="9">
        <f>SUMIFS('Stock - ETA'!$R$3:R2202,'Stock - ETA'!$F$3:F2202,'Rango proyecciones'!C92,'Stock - ETA'!$AA$3:AA2202,'Rango proyecciones'!$AJ$5)</f>
        <v/>
      </c>
      <c r="N92" s="9">
        <f>SUMIF('Stock - Puerto Chile'!$G$2:G649,'Rango proyecciones'!C92,'Stock - Puerto Chile'!$L$2:L649)</f>
        <v/>
      </c>
      <c r="O92" s="9">
        <f>0 * (0 / 24)</f>
        <v/>
      </c>
      <c r="P92" s="9">
        <f>37260 * (0 / 24)</f>
        <v/>
      </c>
      <c r="Q92" s="17">
        <f>H92 + P92 + M92</f>
        <v/>
      </c>
      <c r="R92" s="9">
        <f>MAX(J92 - K92, 0) * MAX((0 - 7)/(7), 0)</f>
        <v/>
      </c>
      <c r="S92" s="9">
        <f>SUMIFS('Stock - ETA'!$H$3:H2202,'Stock - ETA'!$F$3:F2202,'Rango proyecciones'!C92,'Stock - ETA'!$Q$3:Q2202,'Rango proyecciones'!$AJ$5)</f>
        <v/>
      </c>
      <c r="T92" s="9">
        <f>SUMIF('Stock - Puerto Chile'!$G$2:G649,'Rango proyecciones'!C92,'Stock - Puerto Chile'!$N$2:N649)</f>
        <v/>
      </c>
      <c r="U92" s="9">
        <f>0 * (0 / 24)</f>
        <v/>
      </c>
      <c r="V92" s="9">
        <f>37260 * (0 / 24)</f>
        <v/>
      </c>
      <c r="W92" s="17">
        <f>H92 + V92 + S92</f>
        <v/>
      </c>
      <c r="X92" s="6">
        <f>SUMIFS('Stock - ETA'!$S$3:S2202,'Stock - ETA'!$F$3:F2202,'Rango proyecciones'!C92,'Stock - ETA'!$AA$3:AA2202,'Rango proyecciones'!$AJ$5) + SUMIFS('Stock - ETA'!$R$3:R2202,'Stock - ETA'!$F$3:F2202,'Rango proyecciones'!C92,'Stock - ETA'!$AA$3:AA2202,'Rango proyecciones'!$AJ$7)</f>
        <v/>
      </c>
      <c r="Y92" s="9" t="n"/>
      <c r="Z92" s="17">
        <f>X92 + Y92</f>
        <v/>
      </c>
      <c r="AA92" s="9">
        <f>SUMIFS('Stock - ETA'!$I$3:I2202,'Stock - ETA'!$F$3:F2202,'Rango proyecciones'!C92,'Stock - ETA'!$Q$3:Q2202,'Rango proyecciones'!$AJ$5) + SUMIFS('Stock - ETA'!$H$3:H2202,'Stock - ETA'!$F$3:F2202,'Rango proyecciones'!C92,'Stock - ETA'!$Q$3:Q2202,'Rango proyecciones'!$AJ$7)</f>
        <v/>
      </c>
      <c r="AB92" s="9" t="n"/>
      <c r="AC92" s="17">
        <f>AA92 + AB92</f>
        <v/>
      </c>
      <c r="AD92" s="6" t="n">
        <v>56083</v>
      </c>
      <c r="AE92" s="9">
        <f>SUMIFS('Stock - ETA'!$T$3:T2202,'Stock - ETA'!$F$3:F2202,'Rango proyecciones'!C92,'Stock - ETA'!$AA$3:AA2202,'Rango proyecciones'!$AJ$5) + SUMIFS('Stock - ETA'!$S$3:S2202,'Stock - ETA'!$F$3:F2202,'Rango proyecciones'!C92,'Stock - ETA'!$AA$3:AA2202,'Rango proyecciones'!$AJ$8)</f>
        <v/>
      </c>
      <c r="AF92" s="17">
        <f> 0.6 * AD92 + AE92</f>
        <v/>
      </c>
      <c r="AG92" s="9">
        <f>SUMIFS('Stock - ETA'!$J$3:J2202,'Stock - ETA'!$F$3:F2202,'Rango proyecciones'!C92,'Stock - ETA'!$Q$3:Q2202,'Rango proyecciones'!$AJ$5) + SUMIFS('Stock - ETA'!$I$3:I2202,'Stock - ETA'!$F$3:F2202,'Rango proyecciones'!C92,'Stock - ETA'!$Q$3:Q2202,'Rango proyecciones'!$AJ$8)</f>
        <v/>
      </c>
      <c r="AH92" s="17">
        <f> 0.6 * AD92 + AG92</f>
        <v/>
      </c>
      <c r="AI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shanghai1012275</t>
        </is>
      </c>
      <c r="D93" s="4" t="inlineStr">
        <is>
          <t>Agrosuper Shanghai</t>
        </is>
      </c>
      <c r="E93" s="4" t="n">
        <v>1012275</v>
      </c>
      <c r="F93" s="4" t="inlineStr">
        <is>
          <t>PO Tru Ala 4x10 NMr@ Bo Cj 20k AS</t>
        </is>
      </c>
      <c r="G93" s="4" t="inlineStr">
        <is>
          <t>Ala</t>
        </is>
      </c>
      <c r="H93" s="6" t="n">
        <v>19800</v>
      </c>
      <c r="I93" s="9" t="n">
        <v>19800</v>
      </c>
      <c r="J93" s="9" t="n">
        <v>0</v>
      </c>
      <c r="K93" s="9" t="n">
        <v>0</v>
      </c>
      <c r="L93" s="6">
        <f>MAX(J93 - K93, 0) * MAX((0 - 10)/(10), 0)</f>
        <v/>
      </c>
      <c r="M93" s="9">
        <f>SUMIFS('Stock - ETA'!$R$3:R2202,'Stock - ETA'!$F$3:F2202,'Rango proyecciones'!C93,'Stock - ETA'!$AA$3:AA2202,'Rango proyecciones'!$AJ$5)</f>
        <v/>
      </c>
      <c r="N93" s="9">
        <f>SUMIF('Stock - Puerto Chile'!$G$2:G649,'Rango proyecciones'!C93,'Stock - Puerto Chile'!$L$2:L649)</f>
        <v/>
      </c>
      <c r="O93" s="9">
        <f>0 * (0 / 24)</f>
        <v/>
      </c>
      <c r="P93" s="9">
        <f>5634 * (0 / 24)</f>
        <v/>
      </c>
      <c r="Q93" s="17">
        <f>H93 + P93 + M93</f>
        <v/>
      </c>
      <c r="R93" s="9">
        <f>MAX(J93 - K93, 0) * MAX((0 - 7)/(7), 0)</f>
        <v/>
      </c>
      <c r="S93" s="9">
        <f>SUMIFS('Stock - ETA'!$H$3:H2202,'Stock - ETA'!$F$3:F2202,'Rango proyecciones'!C93,'Stock - ETA'!$Q$3:Q2202,'Rango proyecciones'!$AJ$5)</f>
        <v/>
      </c>
      <c r="T93" s="9">
        <f>SUMIF('Stock - Puerto Chile'!$G$2:G649,'Rango proyecciones'!C93,'Stock - Puerto Chile'!$N$2:N649)</f>
        <v/>
      </c>
      <c r="U93" s="9">
        <f>0 * (0 / 24)</f>
        <v/>
      </c>
      <c r="V93" s="9">
        <f>5634 * (0 / 24)</f>
        <v/>
      </c>
      <c r="W93" s="17">
        <f>H93 + V93 + S93</f>
        <v/>
      </c>
      <c r="X93" s="6">
        <f>SUMIFS('Stock - ETA'!$S$3:S2202,'Stock - ETA'!$F$3:F2202,'Rango proyecciones'!C93,'Stock - ETA'!$AA$3:AA2202,'Rango proyecciones'!$AJ$5) + SUMIFS('Stock - ETA'!$R$3:R2202,'Stock - ETA'!$F$3:F2202,'Rango proyecciones'!C93,'Stock - ETA'!$AA$3:AA2202,'Rango proyecciones'!$AJ$7)</f>
        <v/>
      </c>
      <c r="Y93" s="9" t="n"/>
      <c r="Z93" s="17">
        <f>X93 + Y93</f>
        <v/>
      </c>
      <c r="AA93" s="9">
        <f>SUMIFS('Stock - ETA'!$I$3:I2202,'Stock - ETA'!$F$3:F2202,'Rango proyecciones'!C93,'Stock - ETA'!$Q$3:Q2202,'Rango proyecciones'!$AJ$5) + SUMIFS('Stock - ETA'!$H$3:H2202,'Stock - ETA'!$F$3:F2202,'Rango proyecciones'!C93,'Stock - ETA'!$Q$3:Q2202,'Rango proyecciones'!$AJ$7)</f>
        <v/>
      </c>
      <c r="AB93" s="9" t="n"/>
      <c r="AC93" s="17">
        <f>AA93 + AB93</f>
        <v/>
      </c>
      <c r="AD93" s="6" t="n"/>
      <c r="AE93" s="9">
        <f>SUMIFS('Stock - ETA'!$T$3:T2202,'Stock - ETA'!$F$3:F2202,'Rango proyecciones'!C93,'Stock - ETA'!$AA$3:AA2202,'Rango proyecciones'!$AJ$5) + SUMIFS('Stock - ETA'!$S$3:S2202,'Stock - ETA'!$F$3:F2202,'Rango proyecciones'!C93,'Stock - ETA'!$AA$3:AA2202,'Rango proyecciones'!$AJ$8)</f>
        <v/>
      </c>
      <c r="AF93" s="17">
        <f> 0.6 * AD93 + AE93</f>
        <v/>
      </c>
      <c r="AG93" s="9">
        <f>SUMIFS('Stock - ETA'!$J$3:J2202,'Stock - ETA'!$F$3:F2202,'Rango proyecciones'!C93,'Stock - ETA'!$Q$3:Q2202,'Rango proyecciones'!$AJ$5) + SUMIFS('Stock - ETA'!$I$3:I2202,'Stock - ETA'!$F$3:F2202,'Rango proyecciones'!C93,'Stock - ETA'!$Q$3:Q2202,'Rango proyecciones'!$AJ$8)</f>
        <v/>
      </c>
      <c r="AH93" s="17">
        <f> 0.6 * AD93 + AG93</f>
        <v/>
      </c>
      <c r="AI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shanghai1012434</t>
        </is>
      </c>
      <c r="D94" s="4" t="inlineStr">
        <is>
          <t>Agrosuper Shanghai</t>
        </is>
      </c>
      <c r="E94" s="4" t="n">
        <v>1012434</v>
      </c>
      <c r="F94" s="4" t="inlineStr">
        <is>
          <t>PO Pta Ala@ Cj 20k AS</t>
        </is>
      </c>
      <c r="G94" s="4" t="inlineStr">
        <is>
          <t>Ala</t>
        </is>
      </c>
      <c r="H94" s="6" t="n">
        <v>71540</v>
      </c>
      <c r="I94" s="9" t="n">
        <v>47660</v>
      </c>
      <c r="J94" s="9" t="n">
        <v>80000</v>
      </c>
      <c r="K94" s="9" t="n">
        <v>49762.47</v>
      </c>
      <c r="L94" s="6">
        <f>MAX(J94 - K94, 0) * MAX((0 - 10)/(10), 0)</f>
        <v/>
      </c>
      <c r="M94" s="9">
        <f>SUMIFS('Stock - ETA'!$R$3:R2202,'Stock - ETA'!$F$3:F2202,'Rango proyecciones'!C94,'Stock - ETA'!$AA$3:AA2202,'Rango proyecciones'!$AJ$5)</f>
        <v/>
      </c>
      <c r="N94" s="9">
        <f>SUMIF('Stock - Puerto Chile'!$G$2:G649,'Rango proyecciones'!C94,'Stock - Puerto Chile'!$L$2:L649)</f>
        <v/>
      </c>
      <c r="O94" s="9" t="n"/>
      <c r="P94" s="9" t="n"/>
      <c r="Q94" s="17">
        <f>H94 + P94 + M94</f>
        <v/>
      </c>
      <c r="R94" s="9">
        <f>MAX(J94 - K94, 0) * MAX((0 - 7)/(7), 0)</f>
        <v/>
      </c>
      <c r="S94" s="9">
        <f>SUMIFS('Stock - ETA'!$H$3:H2202,'Stock - ETA'!$F$3:F2202,'Rango proyecciones'!C94,'Stock - ETA'!$Q$3:Q2202,'Rango proyecciones'!$AJ$5)</f>
        <v/>
      </c>
      <c r="T94" s="9">
        <f>SUMIF('Stock - Puerto Chile'!$G$2:G649,'Rango proyecciones'!C94,'Stock - Puerto Chile'!$N$2:N649)</f>
        <v/>
      </c>
      <c r="U94" s="9" t="n"/>
      <c r="V94" s="9" t="n"/>
      <c r="W94" s="17">
        <f>H94 + V94 + S94</f>
        <v/>
      </c>
      <c r="X94" s="6">
        <f>SUMIFS('Stock - ETA'!$S$3:S2202,'Stock - ETA'!$F$3:F2202,'Rango proyecciones'!C94,'Stock - ETA'!$AA$3:AA2202,'Rango proyecciones'!$AJ$5) + SUMIFS('Stock - ETA'!$R$3:R2202,'Stock - ETA'!$F$3:F2202,'Rango proyecciones'!C94,'Stock - ETA'!$AA$3:AA2202,'Rango proyecciones'!$AJ$7)</f>
        <v/>
      </c>
      <c r="Y94" s="9" t="n"/>
      <c r="Z94" s="17">
        <f>X94 + Y94</f>
        <v/>
      </c>
      <c r="AA94" s="9">
        <f>SUMIFS('Stock - ETA'!$I$3:I2202,'Stock - ETA'!$F$3:F2202,'Rango proyecciones'!C94,'Stock - ETA'!$Q$3:Q2202,'Rango proyecciones'!$AJ$5) + SUMIFS('Stock - ETA'!$H$3:H2202,'Stock - ETA'!$F$3:F2202,'Rango proyecciones'!C94,'Stock - ETA'!$Q$3:Q2202,'Rango proyecciones'!$AJ$7)</f>
        <v/>
      </c>
      <c r="AB94" s="9" t="n"/>
      <c r="AC94" s="17">
        <f>AA94 + AB94</f>
        <v/>
      </c>
      <c r="AD94" s="6" t="n">
        <v>53052</v>
      </c>
      <c r="AE94" s="9">
        <f>SUMIFS('Stock - ETA'!$T$3:T2202,'Stock - ETA'!$F$3:F2202,'Rango proyecciones'!C94,'Stock - ETA'!$AA$3:AA2202,'Rango proyecciones'!$AJ$5) + SUMIFS('Stock - ETA'!$S$3:S2202,'Stock - ETA'!$F$3:F2202,'Rango proyecciones'!C94,'Stock - ETA'!$AA$3:AA2202,'Rango proyecciones'!$AJ$8)</f>
        <v/>
      </c>
      <c r="AF94" s="17">
        <f> 0.6 * AD94 + AE94</f>
        <v/>
      </c>
      <c r="AG94" s="9">
        <f>SUMIFS('Stock - ETA'!$J$3:J2202,'Stock - ETA'!$F$3:F2202,'Rango proyecciones'!C94,'Stock - ETA'!$Q$3:Q2202,'Rango proyecciones'!$AJ$5) + SUMIFS('Stock - ETA'!$I$3:I2202,'Stock - ETA'!$F$3:F2202,'Rango proyecciones'!C94,'Stock - ETA'!$Q$3:Q2202,'Rango proyecciones'!$AJ$8)</f>
        <v/>
      </c>
      <c r="AH94" s="17">
        <f> 0.6 * AD94 + AG94</f>
        <v/>
      </c>
      <c r="AI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shanghai1012448</t>
        </is>
      </c>
      <c r="D95" s="4" t="inlineStr">
        <is>
          <t>Agrosuper Shanghai</t>
        </is>
      </c>
      <c r="E95" s="4" t="n">
        <v>1012448</v>
      </c>
      <c r="F95" s="4" t="inlineStr">
        <is>
          <t>PO Garra Economy@ Cj 20k AS</t>
        </is>
      </c>
      <c r="G95" s="4" t="inlineStr">
        <is>
          <t>Patas</t>
        </is>
      </c>
      <c r="H95" s="6" t="n">
        <v>287980</v>
      </c>
      <c r="I95" s="9" t="n">
        <v>237340</v>
      </c>
      <c r="J95" s="9" t="n">
        <v>96900</v>
      </c>
      <c r="K95" s="9" t="n">
        <v>125959.14</v>
      </c>
      <c r="L95" s="6">
        <f>MAX(J95 - K95, 0) * MAX((0 - 10)/(10), 0)</f>
        <v/>
      </c>
      <c r="M95" s="9">
        <f>SUMIFS('Stock - ETA'!$R$3:R2202,'Stock - ETA'!$F$3:F2202,'Rango proyecciones'!C95,'Stock - ETA'!$AA$3:AA2202,'Rango proyecciones'!$AJ$5)</f>
        <v/>
      </c>
      <c r="N95" s="9">
        <f>SUMIF('Stock - Puerto Chile'!$G$2:G649,'Rango proyecciones'!C95,'Stock - Puerto Chile'!$L$2:L649)</f>
        <v/>
      </c>
      <c r="O95" s="9">
        <f>0 * (0 / 24)</f>
        <v/>
      </c>
      <c r="P95" s="9">
        <f>6980 * (0 / 24)</f>
        <v/>
      </c>
      <c r="Q95" s="17">
        <f>H95 + P95 + M95</f>
        <v/>
      </c>
      <c r="R95" s="9">
        <f>MAX(J95 - K95, 0) * MAX((0 - 7)/(7), 0)</f>
        <v/>
      </c>
      <c r="S95" s="9">
        <f>SUMIFS('Stock - ETA'!$H$3:H2202,'Stock - ETA'!$F$3:F2202,'Rango proyecciones'!C95,'Stock - ETA'!$Q$3:Q2202,'Rango proyecciones'!$AJ$5)</f>
        <v/>
      </c>
      <c r="T95" s="9">
        <f>SUMIF('Stock - Puerto Chile'!$G$2:G649,'Rango proyecciones'!C95,'Stock - Puerto Chile'!$N$2:N649)</f>
        <v/>
      </c>
      <c r="U95" s="9">
        <f>0 * (0 / 24)</f>
        <v/>
      </c>
      <c r="V95" s="9">
        <f>6980 * (0 / 24)</f>
        <v/>
      </c>
      <c r="W95" s="17">
        <f>H95 + V95 + S95</f>
        <v/>
      </c>
      <c r="X95" s="6">
        <f>SUMIFS('Stock - ETA'!$S$3:S2202,'Stock - ETA'!$F$3:F2202,'Rango proyecciones'!C95,'Stock - ETA'!$AA$3:AA2202,'Rango proyecciones'!$AJ$5) + SUMIFS('Stock - ETA'!$R$3:R2202,'Stock - ETA'!$F$3:F2202,'Rango proyecciones'!C95,'Stock - ETA'!$AA$3:AA2202,'Rango proyecciones'!$AJ$7)</f>
        <v/>
      </c>
      <c r="Y95" s="9" t="n"/>
      <c r="Z95" s="17">
        <f>X95 + Y95</f>
        <v/>
      </c>
      <c r="AA95" s="9">
        <f>SUMIFS('Stock - ETA'!$I$3:I2202,'Stock - ETA'!$F$3:F2202,'Rango proyecciones'!C95,'Stock - ETA'!$Q$3:Q2202,'Rango proyecciones'!$AJ$5) + SUMIFS('Stock - ETA'!$H$3:H2202,'Stock - ETA'!$F$3:F2202,'Rango proyecciones'!C95,'Stock - ETA'!$Q$3:Q2202,'Rango proyecciones'!$AJ$7)</f>
        <v/>
      </c>
      <c r="AB95" s="9" t="n"/>
      <c r="AC95" s="17">
        <f>AA95 + AB95</f>
        <v/>
      </c>
      <c r="AD95" s="6" t="n">
        <v>184039</v>
      </c>
      <c r="AE95" s="9">
        <f>SUMIFS('Stock - ETA'!$T$3:T2202,'Stock - ETA'!$F$3:F2202,'Rango proyecciones'!C95,'Stock - ETA'!$AA$3:AA2202,'Rango proyecciones'!$AJ$5) + SUMIFS('Stock - ETA'!$S$3:S2202,'Stock - ETA'!$F$3:F2202,'Rango proyecciones'!C95,'Stock - ETA'!$AA$3:AA2202,'Rango proyecciones'!$AJ$8)</f>
        <v/>
      </c>
      <c r="AF95" s="17">
        <f> 0.6 * AD95 + AE95</f>
        <v/>
      </c>
      <c r="AG95" s="9">
        <f>SUMIFS('Stock - ETA'!$J$3:J2202,'Stock - ETA'!$F$3:F2202,'Rango proyecciones'!C95,'Stock - ETA'!$Q$3:Q2202,'Rango proyecciones'!$AJ$5) + SUMIFS('Stock - ETA'!$I$3:I2202,'Stock - ETA'!$F$3:F2202,'Rango proyecciones'!C95,'Stock - ETA'!$Q$3:Q2202,'Rango proyecciones'!$AJ$8)</f>
        <v/>
      </c>
      <c r="AH95" s="17">
        <f> 0.6 * AD95 + AG95</f>
        <v/>
      </c>
      <c r="AI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shanghai1012451</t>
        </is>
      </c>
      <c r="D96" s="4" t="inlineStr">
        <is>
          <t>Agrosuper Shanghai</t>
        </is>
      </c>
      <c r="E96" s="4" t="n">
        <v>1012451</v>
      </c>
      <c r="F96" s="4" t="inlineStr">
        <is>
          <t>PO Ala Media@ Cj 15k AS</t>
        </is>
      </c>
      <c r="G96" s="4" t="inlineStr">
        <is>
          <t>Ala</t>
        </is>
      </c>
      <c r="H96" s="6" t="n">
        <v>5550</v>
      </c>
      <c r="I96" s="9" t="n">
        <v>0</v>
      </c>
      <c r="J96" s="9" t="n">
        <v>7440</v>
      </c>
      <c r="K96" s="9" t="n">
        <v>7450.935</v>
      </c>
      <c r="L96" s="6">
        <f>MAX(J96 - K96, 0) * MAX((0 - 10)/(10), 0)</f>
        <v/>
      </c>
      <c r="M96" s="9">
        <f>SUMIFS('Stock - ETA'!$R$3:R2202,'Stock - ETA'!$F$3:F2202,'Rango proyecciones'!C96,'Stock - ETA'!$AA$3:AA2202,'Rango proyecciones'!$AJ$5)</f>
        <v/>
      </c>
      <c r="N96" s="9">
        <f>SUMIF('Stock - Puerto Chile'!$G$2:G649,'Rango proyecciones'!C96,'Stock - Puerto Chile'!$L$2:L649)</f>
        <v/>
      </c>
      <c r="O96" s="9">
        <f>0 * (0 / 24)</f>
        <v/>
      </c>
      <c r="P96" s="9">
        <f>4050 * (0 / 24)</f>
        <v/>
      </c>
      <c r="Q96" s="17">
        <f>H96 + P96 + M96</f>
        <v/>
      </c>
      <c r="R96" s="9">
        <f>MAX(J96 - K96, 0) * MAX((0 - 7)/(7), 0)</f>
        <v/>
      </c>
      <c r="S96" s="9">
        <f>SUMIFS('Stock - ETA'!$H$3:H2202,'Stock - ETA'!$F$3:F2202,'Rango proyecciones'!C96,'Stock - ETA'!$Q$3:Q2202,'Rango proyecciones'!$AJ$5)</f>
        <v/>
      </c>
      <c r="T96" s="9">
        <f>SUMIF('Stock - Puerto Chile'!$G$2:G649,'Rango proyecciones'!C96,'Stock - Puerto Chile'!$N$2:N649)</f>
        <v/>
      </c>
      <c r="U96" s="9">
        <f>0 * (0 / 24)</f>
        <v/>
      </c>
      <c r="V96" s="9">
        <f>4050 * (0 / 24)</f>
        <v/>
      </c>
      <c r="W96" s="17">
        <f>H96 + V96 + S96</f>
        <v/>
      </c>
      <c r="X96" s="6">
        <f>SUMIFS('Stock - ETA'!$S$3:S2202,'Stock - ETA'!$F$3:F2202,'Rango proyecciones'!C96,'Stock - ETA'!$AA$3:AA2202,'Rango proyecciones'!$AJ$5) + SUMIFS('Stock - ETA'!$R$3:R2202,'Stock - ETA'!$F$3:F2202,'Rango proyecciones'!C96,'Stock - ETA'!$AA$3:AA2202,'Rango proyecciones'!$AJ$7)</f>
        <v/>
      </c>
      <c r="Y96" s="9" t="n"/>
      <c r="Z96" s="17">
        <f>X96 + Y96</f>
        <v/>
      </c>
      <c r="AA96" s="9">
        <f>SUMIFS('Stock - ETA'!$I$3:I2202,'Stock - ETA'!$F$3:F2202,'Rango proyecciones'!C96,'Stock - ETA'!$Q$3:Q2202,'Rango proyecciones'!$AJ$5) + SUMIFS('Stock - ETA'!$H$3:H2202,'Stock - ETA'!$F$3:F2202,'Rango proyecciones'!C96,'Stock - ETA'!$Q$3:Q2202,'Rango proyecciones'!$AJ$7)</f>
        <v/>
      </c>
      <c r="AB96" s="9" t="n"/>
      <c r="AC96" s="17">
        <f>AA96 + AB96</f>
        <v/>
      </c>
      <c r="AD96" s="6" t="n"/>
      <c r="AE96" s="9">
        <f>SUMIFS('Stock - ETA'!$T$3:T2202,'Stock - ETA'!$F$3:F2202,'Rango proyecciones'!C96,'Stock - ETA'!$AA$3:AA2202,'Rango proyecciones'!$AJ$5) + SUMIFS('Stock - ETA'!$S$3:S2202,'Stock - ETA'!$F$3:F2202,'Rango proyecciones'!C96,'Stock - ETA'!$AA$3:AA2202,'Rango proyecciones'!$AJ$8)</f>
        <v/>
      </c>
      <c r="AF96" s="17">
        <f> 0.6 * AD96 + AE96</f>
        <v/>
      </c>
      <c r="AG96" s="9">
        <f>SUMIFS('Stock - ETA'!$J$3:J2202,'Stock - ETA'!$F$3:F2202,'Rango proyecciones'!C96,'Stock - ETA'!$Q$3:Q2202,'Rango proyecciones'!$AJ$5) + SUMIFS('Stock - ETA'!$I$3:I2202,'Stock - ETA'!$F$3:F2202,'Rango proyecciones'!C96,'Stock - ETA'!$Q$3:Q2202,'Rango proyecciones'!$AJ$8)</f>
        <v/>
      </c>
      <c r="AH96" s="17">
        <f> 0.6 * AD96 + AG96</f>
        <v/>
      </c>
      <c r="AI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shanghai1012452</t>
        </is>
      </c>
      <c r="D97" s="4" t="inlineStr">
        <is>
          <t>Agrosuper Shanghai</t>
        </is>
      </c>
      <c r="E97" s="4" t="n">
        <v>1012452</v>
      </c>
      <c r="F97" s="4" t="inlineStr">
        <is>
          <t>PO Ala Media Grado B@ Cj AS</t>
        </is>
      </c>
      <c r="G97" s="4" t="inlineStr">
        <is>
          <t>Ala</t>
        </is>
      </c>
      <c r="H97" s="6" t="n">
        <v>35956.8</v>
      </c>
      <c r="I97" s="9" t="n">
        <v>35957</v>
      </c>
      <c r="J97" s="9" t="n">
        <v>37000</v>
      </c>
      <c r="K97" s="9" t="n">
        <v>56596.139</v>
      </c>
      <c r="L97" s="6">
        <f>MAX(J97 - K97, 0) * MAX((0 - 10)/(10), 0)</f>
        <v/>
      </c>
      <c r="M97" s="9">
        <f>SUMIFS('Stock - ETA'!$R$3:R2202,'Stock - ETA'!$F$3:F2202,'Rango proyecciones'!C97,'Stock - ETA'!$AA$3:AA2202,'Rango proyecciones'!$AJ$5)</f>
        <v/>
      </c>
      <c r="N97" s="9">
        <f>SUMIF('Stock - Puerto Chile'!$G$2:G649,'Rango proyecciones'!C97,'Stock - Puerto Chile'!$L$2:L649)</f>
        <v/>
      </c>
      <c r="O97" s="9" t="n"/>
      <c r="P97" s="9" t="n"/>
      <c r="Q97" s="17">
        <f>H97 + P97 + M97</f>
        <v/>
      </c>
      <c r="R97" s="9">
        <f>MAX(J97 - K97, 0) * MAX((0 - 7)/(7), 0)</f>
        <v/>
      </c>
      <c r="S97" s="9">
        <f>SUMIFS('Stock - ETA'!$H$3:H2202,'Stock - ETA'!$F$3:F2202,'Rango proyecciones'!C97,'Stock - ETA'!$Q$3:Q2202,'Rango proyecciones'!$AJ$5)</f>
        <v/>
      </c>
      <c r="T97" s="9">
        <f>SUMIF('Stock - Puerto Chile'!$G$2:G649,'Rango proyecciones'!C97,'Stock - Puerto Chile'!$N$2:N649)</f>
        <v/>
      </c>
      <c r="U97" s="9" t="n"/>
      <c r="V97" s="9" t="n"/>
      <c r="W97" s="17">
        <f>H97 + V97 + S97</f>
        <v/>
      </c>
      <c r="X97" s="6">
        <f>SUMIFS('Stock - ETA'!$S$3:S2202,'Stock - ETA'!$F$3:F2202,'Rango proyecciones'!C97,'Stock - ETA'!$AA$3:AA2202,'Rango proyecciones'!$AJ$5) + SUMIFS('Stock - ETA'!$R$3:R2202,'Stock - ETA'!$F$3:F2202,'Rango proyecciones'!C97,'Stock - ETA'!$AA$3:AA2202,'Rango proyecciones'!$AJ$7)</f>
        <v/>
      </c>
      <c r="Y97" s="9" t="n"/>
      <c r="Z97" s="17">
        <f>X97 + Y97</f>
        <v/>
      </c>
      <c r="AA97" s="9">
        <f>SUMIFS('Stock - ETA'!$I$3:I2202,'Stock - ETA'!$F$3:F2202,'Rango proyecciones'!C97,'Stock - ETA'!$Q$3:Q2202,'Rango proyecciones'!$AJ$5) + SUMIFS('Stock - ETA'!$H$3:H2202,'Stock - ETA'!$F$3:F2202,'Rango proyecciones'!C97,'Stock - ETA'!$Q$3:Q2202,'Rango proyecciones'!$AJ$7)</f>
        <v/>
      </c>
      <c r="AB97" s="9" t="n"/>
      <c r="AC97" s="17">
        <f>AA97 + AB97</f>
        <v/>
      </c>
      <c r="AD97" s="6" t="n">
        <v>34637</v>
      </c>
      <c r="AE97" s="9">
        <f>SUMIFS('Stock - ETA'!$T$3:T2202,'Stock - ETA'!$F$3:F2202,'Rango proyecciones'!C97,'Stock - ETA'!$AA$3:AA2202,'Rango proyecciones'!$AJ$5) + SUMIFS('Stock - ETA'!$S$3:S2202,'Stock - ETA'!$F$3:F2202,'Rango proyecciones'!C97,'Stock - ETA'!$AA$3:AA2202,'Rango proyecciones'!$AJ$8)</f>
        <v/>
      </c>
      <c r="AF97" s="17">
        <f> 0.6 * AD97 + AE97</f>
        <v/>
      </c>
      <c r="AG97" s="9">
        <f>SUMIFS('Stock - ETA'!$J$3:J2202,'Stock - ETA'!$F$3:F2202,'Rango proyecciones'!C97,'Stock - ETA'!$Q$3:Q2202,'Rango proyecciones'!$AJ$5) + SUMIFS('Stock - ETA'!$I$3:I2202,'Stock - ETA'!$F$3:F2202,'Rango proyecciones'!C97,'Stock - ETA'!$Q$3:Q2202,'Rango proyecciones'!$AJ$8)</f>
        <v/>
      </c>
      <c r="AH97" s="17">
        <f> 0.6 * AD97 + AG97</f>
        <v/>
      </c>
      <c r="AI97" s="6" t="n"/>
    </row>
    <row r="98">
      <c r="A98" s="4" t="inlineStr">
        <is>
          <t>Pollo</t>
        </is>
      </c>
      <c r="B98" s="4" t="inlineStr">
        <is>
          <t>Venta Local</t>
        </is>
      </c>
      <c r="C98" s="4" t="inlineStr">
        <is>
          <t>agrosuper shanghai1012453</t>
        </is>
      </c>
      <c r="D98" s="4" t="inlineStr">
        <is>
          <t>Agrosuper Shanghai</t>
        </is>
      </c>
      <c r="E98" s="4" t="n">
        <v>1012453</v>
      </c>
      <c r="F98" s="4" t="inlineStr">
        <is>
          <t>PO Ala Media IQF@ Cj 18k AS</t>
        </is>
      </c>
      <c r="G98" s="4" t="inlineStr">
        <is>
          <t>Ala</t>
        </is>
      </c>
      <c r="H98" s="6" t="n">
        <v>26876.8</v>
      </c>
      <c r="I98" s="9" t="n">
        <v>21774</v>
      </c>
      <c r="J98" s="9" t="n">
        <v>10817</v>
      </c>
      <c r="K98" s="9" t="n">
        <v>4361.306</v>
      </c>
      <c r="L98" s="6">
        <f>MAX(J98 - K98, 0) * MAX((0 - 10)/(10), 0)</f>
        <v/>
      </c>
      <c r="M98" s="9">
        <f>SUMIFS('Stock - ETA'!$R$3:R2202,'Stock - ETA'!$F$3:F2202,'Rango proyecciones'!C98,'Stock - ETA'!$AA$3:AA2202,'Rango proyecciones'!$AJ$5)</f>
        <v/>
      </c>
      <c r="N98" s="9">
        <f>SUMIF('Stock - Puerto Chile'!$G$2:G649,'Rango proyecciones'!C98,'Stock - Puerto Chile'!$L$2:L649)</f>
        <v/>
      </c>
      <c r="O98" s="9">
        <f>0 * (0 / 24)</f>
        <v/>
      </c>
      <c r="P98" s="9">
        <f>6900.8 * (0 / 24)</f>
        <v/>
      </c>
      <c r="Q98" s="17">
        <f>H98 + P98 + M98</f>
        <v/>
      </c>
      <c r="R98" s="9">
        <f>MAX(J98 - K98, 0) * MAX((0 - 7)/(7), 0)</f>
        <v/>
      </c>
      <c r="S98" s="9">
        <f>SUMIFS('Stock - ETA'!$H$3:H2202,'Stock - ETA'!$F$3:F2202,'Rango proyecciones'!C98,'Stock - ETA'!$Q$3:Q2202,'Rango proyecciones'!$AJ$5)</f>
        <v/>
      </c>
      <c r="T98" s="9">
        <f>SUMIF('Stock - Puerto Chile'!$G$2:G649,'Rango proyecciones'!C98,'Stock - Puerto Chile'!$N$2:N649)</f>
        <v/>
      </c>
      <c r="U98" s="9">
        <f>0 * (0 / 24)</f>
        <v/>
      </c>
      <c r="V98" s="9">
        <f>6900.8 * (0 / 24)</f>
        <v/>
      </c>
      <c r="W98" s="17">
        <f>H98 + V98 + S98</f>
        <v/>
      </c>
      <c r="X98" s="6">
        <f>SUMIFS('Stock - ETA'!$S$3:S2202,'Stock - ETA'!$F$3:F2202,'Rango proyecciones'!C98,'Stock - ETA'!$AA$3:AA2202,'Rango proyecciones'!$AJ$5) + SUMIFS('Stock - ETA'!$R$3:R2202,'Stock - ETA'!$F$3:F2202,'Rango proyecciones'!C98,'Stock - ETA'!$AA$3:AA2202,'Rango proyecciones'!$AJ$7)</f>
        <v/>
      </c>
      <c r="Y98" s="9" t="n"/>
      <c r="Z98" s="17">
        <f>X98 + Y98</f>
        <v/>
      </c>
      <c r="AA98" s="9">
        <f>SUMIFS('Stock - ETA'!$I$3:I2202,'Stock - ETA'!$F$3:F2202,'Rango proyecciones'!C98,'Stock - ETA'!$Q$3:Q2202,'Rango proyecciones'!$AJ$5) + SUMIFS('Stock - ETA'!$H$3:H2202,'Stock - ETA'!$F$3:F2202,'Rango proyecciones'!C98,'Stock - ETA'!$Q$3:Q2202,'Rango proyecciones'!$AJ$7)</f>
        <v/>
      </c>
      <c r="AB98" s="9" t="n"/>
      <c r="AC98" s="17">
        <f>AA98 + AB98</f>
        <v/>
      </c>
      <c r="AD98" s="6" t="n"/>
      <c r="AE98" s="9">
        <f>SUMIFS('Stock - ETA'!$T$3:T2202,'Stock - ETA'!$F$3:F2202,'Rango proyecciones'!C98,'Stock - ETA'!$AA$3:AA2202,'Rango proyecciones'!$AJ$5) + SUMIFS('Stock - ETA'!$S$3:S2202,'Stock - ETA'!$F$3:F2202,'Rango proyecciones'!C98,'Stock - ETA'!$AA$3:AA2202,'Rango proyecciones'!$AJ$8)</f>
        <v/>
      </c>
      <c r="AF98" s="17">
        <f> 0.6 * AD98 + AE98</f>
        <v/>
      </c>
      <c r="AG98" s="9">
        <f>SUMIFS('Stock - ETA'!$J$3:J2202,'Stock - ETA'!$F$3:F2202,'Rango proyecciones'!C98,'Stock - ETA'!$Q$3:Q2202,'Rango proyecciones'!$AJ$5) + SUMIFS('Stock - ETA'!$I$3:I2202,'Stock - ETA'!$F$3:F2202,'Rango proyecciones'!C98,'Stock - ETA'!$Q$3:Q2202,'Rango proyecciones'!$AJ$8)</f>
        <v/>
      </c>
      <c r="AH98" s="17">
        <f> 0.6 * AD98 + AG98</f>
        <v/>
      </c>
      <c r="AI98" s="6" t="n"/>
    </row>
    <row r="99">
      <c r="A99" s="4" t="inlineStr">
        <is>
          <t>Pollo</t>
        </is>
      </c>
      <c r="B99" s="4" t="inlineStr">
        <is>
          <t>Venta Local</t>
        </is>
      </c>
      <c r="C99" s="4" t="inlineStr">
        <is>
          <t>agrosuper shanghai1012455</t>
        </is>
      </c>
      <c r="D99" s="4" t="inlineStr">
        <is>
          <t>Agrosuper Shanghai</t>
        </is>
      </c>
      <c r="E99" s="4" t="n">
        <v>1012455</v>
      </c>
      <c r="F99" s="4" t="inlineStr">
        <is>
          <t>PO Ctro Pta Ala Choice@ Cj 20k AS</t>
        </is>
      </c>
      <c r="G99" s="4" t="inlineStr">
        <is>
          <t>Ala</t>
        </is>
      </c>
      <c r="H99" s="6" t="n">
        <v>144000</v>
      </c>
      <c r="I99" s="9" t="n">
        <v>131780</v>
      </c>
      <c r="J99" s="9" t="n">
        <v>73900</v>
      </c>
      <c r="K99" s="9" t="n">
        <v>36671.72</v>
      </c>
      <c r="L99" s="6">
        <f>MAX(J99 - K99, 0) * MAX((0 - 10)/(10), 0)</f>
        <v/>
      </c>
      <c r="M99" s="9">
        <f>SUMIFS('Stock - ETA'!$R$3:R2202,'Stock - ETA'!$F$3:F2202,'Rango proyecciones'!C99,'Stock - ETA'!$AA$3:AA2202,'Rango proyecciones'!$AJ$5)</f>
        <v/>
      </c>
      <c r="N99" s="9">
        <f>SUMIF('Stock - Puerto Chile'!$G$2:G649,'Rango proyecciones'!C99,'Stock - Puerto Chile'!$L$2:L649)</f>
        <v/>
      </c>
      <c r="O99" s="9" t="n"/>
      <c r="P99" s="9" t="n"/>
      <c r="Q99" s="17">
        <f>H99 + P99 + M99</f>
        <v/>
      </c>
      <c r="R99" s="9">
        <f>MAX(J99 - K99, 0) * MAX((0 - 7)/(7), 0)</f>
        <v/>
      </c>
      <c r="S99" s="9">
        <f>SUMIFS('Stock - ETA'!$H$3:H2202,'Stock - ETA'!$F$3:F2202,'Rango proyecciones'!C99,'Stock - ETA'!$Q$3:Q2202,'Rango proyecciones'!$AJ$5)</f>
        <v/>
      </c>
      <c r="T99" s="9">
        <f>SUMIF('Stock - Puerto Chile'!$G$2:G649,'Rango proyecciones'!C99,'Stock - Puerto Chile'!$N$2:N649)</f>
        <v/>
      </c>
      <c r="U99" s="9" t="n"/>
      <c r="V99" s="9" t="n"/>
      <c r="W99" s="17">
        <f>H99 + V99 + S99</f>
        <v/>
      </c>
      <c r="X99" s="6">
        <f>SUMIFS('Stock - ETA'!$S$3:S2202,'Stock - ETA'!$F$3:F2202,'Rango proyecciones'!C99,'Stock - ETA'!$AA$3:AA2202,'Rango proyecciones'!$AJ$5) + SUMIFS('Stock - ETA'!$R$3:R2202,'Stock - ETA'!$F$3:F2202,'Rango proyecciones'!C99,'Stock - ETA'!$AA$3:AA2202,'Rango proyecciones'!$AJ$7)</f>
        <v/>
      </c>
      <c r="Y99" s="9" t="n"/>
      <c r="Z99" s="17">
        <f>X99 + Y99</f>
        <v/>
      </c>
      <c r="AA99" s="9">
        <f>SUMIFS('Stock - ETA'!$I$3:I2202,'Stock - ETA'!$F$3:F2202,'Rango proyecciones'!C99,'Stock - ETA'!$Q$3:Q2202,'Rango proyecciones'!$AJ$5) + SUMIFS('Stock - ETA'!$H$3:H2202,'Stock - ETA'!$F$3:F2202,'Rango proyecciones'!C99,'Stock - ETA'!$Q$3:Q2202,'Rango proyecciones'!$AJ$7)</f>
        <v/>
      </c>
      <c r="AB99" s="9" t="n"/>
      <c r="AC99" s="17">
        <f>AA99 + AB99</f>
        <v/>
      </c>
      <c r="AD99" s="6" t="n">
        <v>61196</v>
      </c>
      <c r="AE99" s="9">
        <f>SUMIFS('Stock - ETA'!$T$3:T2202,'Stock - ETA'!$F$3:F2202,'Rango proyecciones'!C99,'Stock - ETA'!$AA$3:AA2202,'Rango proyecciones'!$AJ$5) + SUMIFS('Stock - ETA'!$S$3:S2202,'Stock - ETA'!$F$3:F2202,'Rango proyecciones'!C99,'Stock - ETA'!$AA$3:AA2202,'Rango proyecciones'!$AJ$8)</f>
        <v/>
      </c>
      <c r="AF99" s="17">
        <f> 0.6 * AD99 + AE99</f>
        <v/>
      </c>
      <c r="AG99" s="9">
        <f>SUMIFS('Stock - ETA'!$J$3:J2202,'Stock - ETA'!$F$3:F2202,'Rango proyecciones'!C99,'Stock - ETA'!$Q$3:Q2202,'Rango proyecciones'!$AJ$5) + SUMIFS('Stock - ETA'!$I$3:I2202,'Stock - ETA'!$F$3:F2202,'Rango proyecciones'!C99,'Stock - ETA'!$Q$3:Q2202,'Rango proyecciones'!$AJ$8)</f>
        <v/>
      </c>
      <c r="AH99" s="17">
        <f> 0.6 * AD99 + AG99</f>
        <v/>
      </c>
      <c r="AI99" s="6" t="n"/>
    </row>
    <row r="100">
      <c r="A100" s="4" t="inlineStr">
        <is>
          <t>Pollo</t>
        </is>
      </c>
      <c r="B100" s="4" t="inlineStr">
        <is>
          <t>Venta Local</t>
        </is>
      </c>
      <c r="C100" s="4" t="inlineStr">
        <is>
          <t>agrosuper shanghai1012502</t>
        </is>
      </c>
      <c r="D100" s="4" t="inlineStr">
        <is>
          <t>Agrosuper Shanghai</t>
        </is>
      </c>
      <c r="E100" s="4" t="n">
        <v>1012502</v>
      </c>
      <c r="F100" s="4" t="inlineStr">
        <is>
          <t>PO Garra Large B@ Cj 20k AS</t>
        </is>
      </c>
      <c r="G100" s="4" t="inlineStr">
        <is>
          <t>Patas</t>
        </is>
      </c>
      <c r="H100" s="6" t="n">
        <v>0</v>
      </c>
      <c r="I100" s="9" t="n">
        <v>26840</v>
      </c>
      <c r="J100" s="9" t="n">
        <v>8680</v>
      </c>
      <c r="K100" s="9" t="n">
        <v>4995.98</v>
      </c>
      <c r="L100" s="6">
        <f>MAX(J100 - K100, 0) * MAX((0 - 10)/(10), 0)</f>
        <v/>
      </c>
      <c r="M100" s="9">
        <f>SUMIFS('Stock - ETA'!$R$3:R2202,'Stock - ETA'!$F$3:F2202,'Rango proyecciones'!C100,'Stock - ETA'!$AA$3:AA2202,'Rango proyecciones'!$AJ$5)</f>
        <v/>
      </c>
      <c r="N100" s="9">
        <f>SUMIF('Stock - Puerto Chile'!$G$2:G649,'Rango proyecciones'!C100,'Stock - Puerto Chile'!$L$2:L649)</f>
        <v/>
      </c>
      <c r="O100" s="9" t="n"/>
      <c r="P100" s="9" t="n"/>
      <c r="Q100" s="17">
        <f>H100 + P100 + M100</f>
        <v/>
      </c>
      <c r="R100" s="9">
        <f>MAX(J100 - K100, 0) * MAX((0 - 7)/(7), 0)</f>
        <v/>
      </c>
      <c r="S100" s="9">
        <f>SUMIFS('Stock - ETA'!$H$3:H2202,'Stock - ETA'!$F$3:F2202,'Rango proyecciones'!C100,'Stock - ETA'!$Q$3:Q2202,'Rango proyecciones'!$AJ$5)</f>
        <v/>
      </c>
      <c r="T100" s="9">
        <f>SUMIF('Stock - Puerto Chile'!$G$2:G649,'Rango proyecciones'!C100,'Stock - Puerto Chile'!$N$2:N649)</f>
        <v/>
      </c>
      <c r="U100" s="9" t="n"/>
      <c r="V100" s="9" t="n"/>
      <c r="W100" s="17">
        <f>H100 + V100 + S100</f>
        <v/>
      </c>
      <c r="X100" s="6">
        <f>SUMIFS('Stock - ETA'!$S$3:S2202,'Stock - ETA'!$F$3:F2202,'Rango proyecciones'!C100,'Stock - ETA'!$AA$3:AA2202,'Rango proyecciones'!$AJ$5) + SUMIFS('Stock - ETA'!$R$3:R2202,'Stock - ETA'!$F$3:F2202,'Rango proyecciones'!C100,'Stock - ETA'!$AA$3:AA2202,'Rango proyecciones'!$AJ$7)</f>
        <v/>
      </c>
      <c r="Y100" s="9" t="n"/>
      <c r="Z100" s="17">
        <f>X100 + Y100</f>
        <v/>
      </c>
      <c r="AA100" s="9">
        <f>SUMIFS('Stock - ETA'!$I$3:I2202,'Stock - ETA'!$F$3:F2202,'Rango proyecciones'!C100,'Stock - ETA'!$Q$3:Q2202,'Rango proyecciones'!$AJ$5) + SUMIFS('Stock - ETA'!$H$3:H2202,'Stock - ETA'!$F$3:F2202,'Rango proyecciones'!C100,'Stock - ETA'!$Q$3:Q2202,'Rango proyecciones'!$AJ$7)</f>
        <v/>
      </c>
      <c r="AB100" s="9" t="n"/>
      <c r="AC100" s="17">
        <f>AA100 + AB100</f>
        <v/>
      </c>
      <c r="AD100" s="6" t="n">
        <v>9377</v>
      </c>
      <c r="AE100" s="9">
        <f>SUMIFS('Stock - ETA'!$T$3:T2202,'Stock - ETA'!$F$3:F2202,'Rango proyecciones'!C100,'Stock - ETA'!$AA$3:AA2202,'Rango proyecciones'!$AJ$5) + SUMIFS('Stock - ETA'!$S$3:S2202,'Stock - ETA'!$F$3:F2202,'Rango proyecciones'!C100,'Stock - ETA'!$AA$3:AA2202,'Rango proyecciones'!$AJ$8)</f>
        <v/>
      </c>
      <c r="AF100" s="17">
        <f> 0.6 * AD100 + AE100</f>
        <v/>
      </c>
      <c r="AG100" s="9">
        <f>SUMIFS('Stock - ETA'!$J$3:J2202,'Stock - ETA'!$F$3:F2202,'Rango proyecciones'!C100,'Stock - ETA'!$Q$3:Q2202,'Rango proyecciones'!$AJ$5) + SUMIFS('Stock - ETA'!$I$3:I2202,'Stock - ETA'!$F$3:F2202,'Rango proyecciones'!C100,'Stock - ETA'!$Q$3:Q2202,'Rango proyecciones'!$AJ$8)</f>
        <v/>
      </c>
      <c r="AH100" s="17">
        <f> 0.6 * AD100 + AG100</f>
        <v/>
      </c>
      <c r="AI100" s="6" t="n"/>
    </row>
    <row r="101">
      <c r="A101" s="4" t="inlineStr">
        <is>
          <t>Pollo</t>
        </is>
      </c>
      <c r="B101" s="4" t="inlineStr">
        <is>
          <t>Venta Local</t>
        </is>
      </c>
      <c r="C101" s="4" t="inlineStr">
        <is>
          <t>agrosuper shanghai1012503</t>
        </is>
      </c>
      <c r="D101" s="4" t="inlineStr">
        <is>
          <t>Agrosuper Shanghai</t>
        </is>
      </c>
      <c r="E101" s="4" t="n">
        <v>1012503</v>
      </c>
      <c r="F101" s="4" t="inlineStr">
        <is>
          <t>PO Garra M B@ Cj 20k AS</t>
        </is>
      </c>
      <c r="G101" s="4" t="inlineStr">
        <is>
          <t>Patas</t>
        </is>
      </c>
      <c r="H101" s="6" t="n">
        <v>264000</v>
      </c>
      <c r="I101" s="9" t="n">
        <v>263000</v>
      </c>
      <c r="J101" s="9" t="n">
        <v>256110</v>
      </c>
      <c r="K101" s="9" t="n">
        <v>222727.72</v>
      </c>
      <c r="L101" s="6">
        <f>MAX(J101 - K101, 0) * MAX((0 - 10)/(10), 0)</f>
        <v/>
      </c>
      <c r="M101" s="9">
        <f>SUMIFS('Stock - ETA'!$R$3:R2202,'Stock - ETA'!$F$3:F2202,'Rango proyecciones'!C101,'Stock - ETA'!$AA$3:AA2202,'Rango proyecciones'!$AJ$5)</f>
        <v/>
      </c>
      <c r="N101" s="9">
        <f>SUMIF('Stock - Puerto Chile'!$G$2:G649,'Rango proyecciones'!C101,'Stock - Puerto Chile'!$L$2:L649)</f>
        <v/>
      </c>
      <c r="O101" s="9">
        <f>0 * (0 / 24)</f>
        <v/>
      </c>
      <c r="P101" s="9">
        <f>40000 * (0 / 24)</f>
        <v/>
      </c>
      <c r="Q101" s="17">
        <f>H101 + P101 + M101</f>
        <v/>
      </c>
      <c r="R101" s="9">
        <f>MAX(J101 - K101, 0) * MAX((0 - 7)/(7), 0)</f>
        <v/>
      </c>
      <c r="S101" s="9">
        <f>SUMIFS('Stock - ETA'!$H$3:H2202,'Stock - ETA'!$F$3:F2202,'Rango proyecciones'!C101,'Stock - ETA'!$Q$3:Q2202,'Rango proyecciones'!$AJ$5)</f>
        <v/>
      </c>
      <c r="T101" s="9">
        <f>SUMIF('Stock - Puerto Chile'!$G$2:G649,'Rango proyecciones'!C101,'Stock - Puerto Chile'!$N$2:N649)</f>
        <v/>
      </c>
      <c r="U101" s="9">
        <f>0 * (0 / 24)</f>
        <v/>
      </c>
      <c r="V101" s="9">
        <f>40000 * (0 / 24)</f>
        <v/>
      </c>
      <c r="W101" s="17">
        <f>H101 + V101 + S101</f>
        <v/>
      </c>
      <c r="X101" s="6">
        <f>SUMIFS('Stock - ETA'!$S$3:S2202,'Stock - ETA'!$F$3:F2202,'Rango proyecciones'!C101,'Stock - ETA'!$AA$3:AA2202,'Rango proyecciones'!$AJ$5) + SUMIFS('Stock - ETA'!$R$3:R2202,'Stock - ETA'!$F$3:F2202,'Rango proyecciones'!C101,'Stock - ETA'!$AA$3:AA2202,'Rango proyecciones'!$AJ$7)</f>
        <v/>
      </c>
      <c r="Y101" s="9" t="n"/>
      <c r="Z101" s="17">
        <f>X101 + Y101</f>
        <v/>
      </c>
      <c r="AA101" s="9">
        <f>SUMIFS('Stock - ETA'!$I$3:I2202,'Stock - ETA'!$F$3:F2202,'Rango proyecciones'!C101,'Stock - ETA'!$Q$3:Q2202,'Rango proyecciones'!$AJ$5) + SUMIFS('Stock - ETA'!$H$3:H2202,'Stock - ETA'!$F$3:F2202,'Rango proyecciones'!C101,'Stock - ETA'!$Q$3:Q2202,'Rango proyecciones'!$AJ$7)</f>
        <v/>
      </c>
      <c r="AB101" s="9" t="n"/>
      <c r="AC101" s="17">
        <f>AA101 + AB101</f>
        <v/>
      </c>
      <c r="AD101" s="6" t="n">
        <v>219175</v>
      </c>
      <c r="AE101" s="9">
        <f>SUMIFS('Stock - ETA'!$T$3:T2202,'Stock - ETA'!$F$3:F2202,'Rango proyecciones'!C101,'Stock - ETA'!$AA$3:AA2202,'Rango proyecciones'!$AJ$5) + SUMIFS('Stock - ETA'!$S$3:S2202,'Stock - ETA'!$F$3:F2202,'Rango proyecciones'!C101,'Stock - ETA'!$AA$3:AA2202,'Rango proyecciones'!$AJ$8)</f>
        <v/>
      </c>
      <c r="AF101" s="17">
        <f> 0.6 * AD101 + AE101</f>
        <v/>
      </c>
      <c r="AG101" s="9">
        <f>SUMIFS('Stock - ETA'!$J$3:J2202,'Stock - ETA'!$F$3:F2202,'Rango proyecciones'!C101,'Stock - ETA'!$Q$3:Q2202,'Rango proyecciones'!$AJ$5) + SUMIFS('Stock - ETA'!$I$3:I2202,'Stock - ETA'!$F$3:F2202,'Rango proyecciones'!C101,'Stock - ETA'!$Q$3:Q2202,'Rango proyecciones'!$AJ$8)</f>
        <v/>
      </c>
      <c r="AH101" s="17">
        <f> 0.6 * AD101 + AG101</f>
        <v/>
      </c>
      <c r="AI101" s="6" t="n"/>
    </row>
    <row r="102">
      <c r="A102" s="4" t="inlineStr">
        <is>
          <t>Pollo</t>
        </is>
      </c>
      <c r="B102" s="4" t="inlineStr">
        <is>
          <t>Venta Local</t>
        </is>
      </c>
      <c r="C102" s="4" t="inlineStr">
        <is>
          <t>agrosuper shanghai1012504</t>
        </is>
      </c>
      <c r="D102" s="4" t="inlineStr">
        <is>
          <t>Agrosuper Shanghai</t>
        </is>
      </c>
      <c r="E102" s="4" t="n">
        <v>1012504</v>
      </c>
      <c r="F102" s="4" t="inlineStr">
        <is>
          <t>PO Garra Economy@ Cj 20k AS</t>
        </is>
      </c>
      <c r="G102" s="4" t="inlineStr">
        <is>
          <t>Patas</t>
        </is>
      </c>
      <c r="H102" s="6" t="n">
        <v>53080</v>
      </c>
      <c r="I102" s="9" t="n">
        <v>127740</v>
      </c>
      <c r="J102" s="9" t="n">
        <v>26640</v>
      </c>
      <c r="K102" s="9" t="n">
        <v>18860.31</v>
      </c>
      <c r="L102" s="6">
        <f>MAX(J102 - K102, 0) * MAX((0 - 10)/(10), 0)</f>
        <v/>
      </c>
      <c r="M102" s="9">
        <f>SUMIFS('Stock - ETA'!$R$3:R2202,'Stock - ETA'!$F$3:F2202,'Rango proyecciones'!C102,'Stock - ETA'!$AA$3:AA2202,'Rango proyecciones'!$AJ$5)</f>
        <v/>
      </c>
      <c r="N102" s="9">
        <f>SUMIF('Stock - Puerto Chile'!$G$2:G649,'Rango proyecciones'!C102,'Stock - Puerto Chile'!$L$2:L649)</f>
        <v/>
      </c>
      <c r="O102" s="9" t="n"/>
      <c r="P102" s="9" t="n"/>
      <c r="Q102" s="17">
        <f>H102 + P102 + M102</f>
        <v/>
      </c>
      <c r="R102" s="9">
        <f>MAX(J102 - K102, 0) * MAX((0 - 7)/(7), 0)</f>
        <v/>
      </c>
      <c r="S102" s="9">
        <f>SUMIFS('Stock - ETA'!$H$3:H2202,'Stock - ETA'!$F$3:F2202,'Rango proyecciones'!C102,'Stock - ETA'!$Q$3:Q2202,'Rango proyecciones'!$AJ$5)</f>
        <v/>
      </c>
      <c r="T102" s="9">
        <f>SUMIF('Stock - Puerto Chile'!$G$2:G649,'Rango proyecciones'!C102,'Stock - Puerto Chile'!$N$2:N649)</f>
        <v/>
      </c>
      <c r="U102" s="9" t="n"/>
      <c r="V102" s="9" t="n"/>
      <c r="W102" s="17">
        <f>H102 + V102 + S102</f>
        <v/>
      </c>
      <c r="X102" s="6">
        <f>SUMIFS('Stock - ETA'!$S$3:S2202,'Stock - ETA'!$F$3:F2202,'Rango proyecciones'!C102,'Stock - ETA'!$AA$3:AA2202,'Rango proyecciones'!$AJ$5) + SUMIFS('Stock - ETA'!$R$3:R2202,'Stock - ETA'!$F$3:F2202,'Rango proyecciones'!C102,'Stock - ETA'!$AA$3:AA2202,'Rango proyecciones'!$AJ$7)</f>
        <v/>
      </c>
      <c r="Y102" s="9" t="n"/>
      <c r="Z102" s="17">
        <f>X102 + Y102</f>
        <v/>
      </c>
      <c r="AA102" s="9">
        <f>SUMIFS('Stock - ETA'!$I$3:I2202,'Stock - ETA'!$F$3:F2202,'Rango proyecciones'!C102,'Stock - ETA'!$Q$3:Q2202,'Rango proyecciones'!$AJ$5) + SUMIFS('Stock - ETA'!$H$3:H2202,'Stock - ETA'!$F$3:F2202,'Rango proyecciones'!C102,'Stock - ETA'!$Q$3:Q2202,'Rango proyecciones'!$AJ$7)</f>
        <v/>
      </c>
      <c r="AB102" s="9" t="n"/>
      <c r="AC102" s="17">
        <f>AA102 + AB102</f>
        <v/>
      </c>
      <c r="AD102" s="6" t="n">
        <v>21320</v>
      </c>
      <c r="AE102" s="9">
        <f>SUMIFS('Stock - ETA'!$T$3:T2202,'Stock - ETA'!$F$3:F2202,'Rango proyecciones'!C102,'Stock - ETA'!$AA$3:AA2202,'Rango proyecciones'!$AJ$5) + SUMIFS('Stock - ETA'!$S$3:S2202,'Stock - ETA'!$F$3:F2202,'Rango proyecciones'!C102,'Stock - ETA'!$AA$3:AA2202,'Rango proyecciones'!$AJ$8)</f>
        <v/>
      </c>
      <c r="AF102" s="17">
        <f> 0.6 * AD102 + AE102</f>
        <v/>
      </c>
      <c r="AG102" s="9">
        <f>SUMIFS('Stock - ETA'!$J$3:J2202,'Stock - ETA'!$F$3:F2202,'Rango proyecciones'!C102,'Stock - ETA'!$Q$3:Q2202,'Rango proyecciones'!$AJ$5) + SUMIFS('Stock - ETA'!$I$3:I2202,'Stock - ETA'!$F$3:F2202,'Rango proyecciones'!C102,'Stock - ETA'!$Q$3:Q2202,'Rango proyecciones'!$AJ$8)</f>
        <v/>
      </c>
      <c r="AH102" s="17">
        <f> 0.6 * AD102 + AG102</f>
        <v/>
      </c>
      <c r="AI102" s="6" t="n"/>
    </row>
    <row r="103">
      <c r="A103" s="4" t="inlineStr">
        <is>
          <t>Pollo</t>
        </is>
      </c>
      <c r="B103" s="4" t="inlineStr">
        <is>
          <t>Venta Local</t>
        </is>
      </c>
      <c r="C103" s="4" t="inlineStr">
        <is>
          <t>agrosuper shanghai1012525</t>
        </is>
      </c>
      <c r="D103" s="4" t="inlineStr">
        <is>
          <t>Agrosuper Shanghai</t>
        </is>
      </c>
      <c r="E103" s="4" t="n">
        <v>1012525</v>
      </c>
      <c r="F103" s="4" t="inlineStr">
        <is>
          <t>PO Garra J@ Bo Cj 20k AS</t>
        </is>
      </c>
      <c r="G103" s="4" t="inlineStr">
        <is>
          <t>Patas</t>
        </is>
      </c>
      <c r="H103" s="6" t="n">
        <v>0</v>
      </c>
      <c r="I103" s="9" t="n">
        <v>16600</v>
      </c>
      <c r="J103" s="9" t="n">
        <v>10340</v>
      </c>
      <c r="K103" s="9" t="n">
        <v>8060.37</v>
      </c>
      <c r="L103" s="6">
        <f>MAX(J103 - K103, 0) * MAX((0 - 10)/(10), 0)</f>
        <v/>
      </c>
      <c r="M103" s="9">
        <f>SUMIFS('Stock - ETA'!$R$3:R2202,'Stock - ETA'!$F$3:F2202,'Rango proyecciones'!C103,'Stock - ETA'!$AA$3:AA2202,'Rango proyecciones'!$AJ$5)</f>
        <v/>
      </c>
      <c r="N103" s="9">
        <f>SUMIF('Stock - Puerto Chile'!$G$2:G649,'Rango proyecciones'!C103,'Stock - Puerto Chile'!$L$2:L649)</f>
        <v/>
      </c>
      <c r="O103" s="9" t="n"/>
      <c r="P103" s="9" t="n"/>
      <c r="Q103" s="17">
        <f>H103 + P103 + M103</f>
        <v/>
      </c>
      <c r="R103" s="9">
        <f>MAX(J103 - K103, 0) * MAX((0 - 7)/(7), 0)</f>
        <v/>
      </c>
      <c r="S103" s="9">
        <f>SUMIFS('Stock - ETA'!$H$3:H2202,'Stock - ETA'!$F$3:F2202,'Rango proyecciones'!C103,'Stock - ETA'!$Q$3:Q2202,'Rango proyecciones'!$AJ$5)</f>
        <v/>
      </c>
      <c r="T103" s="9">
        <f>SUMIF('Stock - Puerto Chile'!$G$2:G649,'Rango proyecciones'!C103,'Stock - Puerto Chile'!$N$2:N649)</f>
        <v/>
      </c>
      <c r="U103" s="9" t="n"/>
      <c r="V103" s="9" t="n"/>
      <c r="W103" s="17">
        <f>H103 + V103 + S103</f>
        <v/>
      </c>
      <c r="X103" s="6">
        <f>SUMIFS('Stock - ETA'!$S$3:S2202,'Stock - ETA'!$F$3:F2202,'Rango proyecciones'!C103,'Stock - ETA'!$AA$3:AA2202,'Rango proyecciones'!$AJ$5) + SUMIFS('Stock - ETA'!$R$3:R2202,'Stock - ETA'!$F$3:F2202,'Rango proyecciones'!C103,'Stock - ETA'!$AA$3:AA2202,'Rango proyecciones'!$AJ$7)</f>
        <v/>
      </c>
      <c r="Y103" s="9" t="n"/>
      <c r="Z103" s="17">
        <f>X103 + Y103</f>
        <v/>
      </c>
      <c r="AA103" s="9">
        <f>SUMIFS('Stock - ETA'!$I$3:I2202,'Stock - ETA'!$F$3:F2202,'Rango proyecciones'!C103,'Stock - ETA'!$Q$3:Q2202,'Rango proyecciones'!$AJ$5) + SUMIFS('Stock - ETA'!$H$3:H2202,'Stock - ETA'!$F$3:F2202,'Rango proyecciones'!C103,'Stock - ETA'!$Q$3:Q2202,'Rango proyecciones'!$AJ$7)</f>
        <v/>
      </c>
      <c r="AB103" s="9" t="n"/>
      <c r="AC103" s="17">
        <f>AA103 + AB103</f>
        <v/>
      </c>
      <c r="AD103" s="6" t="n">
        <v>10014</v>
      </c>
      <c r="AE103" s="9">
        <f>SUMIFS('Stock - ETA'!$T$3:T2202,'Stock - ETA'!$F$3:F2202,'Rango proyecciones'!C103,'Stock - ETA'!$AA$3:AA2202,'Rango proyecciones'!$AJ$5) + SUMIFS('Stock - ETA'!$S$3:S2202,'Stock - ETA'!$F$3:F2202,'Rango proyecciones'!C103,'Stock - ETA'!$AA$3:AA2202,'Rango proyecciones'!$AJ$8)</f>
        <v/>
      </c>
      <c r="AF103" s="17">
        <f> 0.6 * AD103 + AE103</f>
        <v/>
      </c>
      <c r="AG103" s="9">
        <f>SUMIFS('Stock - ETA'!$J$3:J2202,'Stock - ETA'!$F$3:F2202,'Rango proyecciones'!C103,'Stock - ETA'!$Q$3:Q2202,'Rango proyecciones'!$AJ$5) + SUMIFS('Stock - ETA'!$I$3:I2202,'Stock - ETA'!$F$3:F2202,'Rango proyecciones'!C103,'Stock - ETA'!$Q$3:Q2202,'Rango proyecciones'!$AJ$8)</f>
        <v/>
      </c>
      <c r="AH103" s="17">
        <f> 0.6 * AD103 + AG103</f>
        <v/>
      </c>
      <c r="AI103" s="6" t="n"/>
    </row>
    <row r="104">
      <c r="A104" s="4" t="inlineStr">
        <is>
          <t>Pollo</t>
        </is>
      </c>
      <c r="B104" s="4" t="inlineStr">
        <is>
          <t>Venta Local</t>
        </is>
      </c>
      <c r="C104" s="4" t="inlineStr">
        <is>
          <t>agrosuper shanghai1012526</t>
        </is>
      </c>
      <c r="D104" s="4" t="inlineStr">
        <is>
          <t>Agrosuper Shanghai</t>
        </is>
      </c>
      <c r="E104" s="4" t="n">
        <v>1012526</v>
      </c>
      <c r="F104" s="4" t="inlineStr">
        <is>
          <t>PO Garra L A@ Bo Cj 20k AS</t>
        </is>
      </c>
      <c r="G104" s="4" t="inlineStr">
        <is>
          <t>Patas</t>
        </is>
      </c>
      <c r="H104" s="6" t="n">
        <v>9600</v>
      </c>
      <c r="I104" s="9" t="n">
        <v>12000</v>
      </c>
      <c r="J104" s="9" t="n">
        <v>9470</v>
      </c>
      <c r="K104" s="9" t="n">
        <v>8804.25</v>
      </c>
      <c r="L104" s="6">
        <f>MAX(J104 - K104, 0) * MAX((0 - 10)/(10), 0)</f>
        <v/>
      </c>
      <c r="M104" s="9">
        <f>SUMIFS('Stock - ETA'!$R$3:R2202,'Stock - ETA'!$F$3:F2202,'Rango proyecciones'!C104,'Stock - ETA'!$AA$3:AA2202,'Rango proyecciones'!$AJ$5)</f>
        <v/>
      </c>
      <c r="N104" s="9">
        <f>SUMIF('Stock - Puerto Chile'!$G$2:G649,'Rango proyecciones'!C104,'Stock - Puerto Chile'!$L$2:L649)</f>
        <v/>
      </c>
      <c r="O104" s="9" t="n"/>
      <c r="P104" s="9" t="n"/>
      <c r="Q104" s="17">
        <f>H104 + P104 + M104</f>
        <v/>
      </c>
      <c r="R104" s="9">
        <f>MAX(J104 - K104, 0) * MAX((0 - 7)/(7), 0)</f>
        <v/>
      </c>
      <c r="S104" s="9">
        <f>SUMIFS('Stock - ETA'!$H$3:H2202,'Stock - ETA'!$F$3:F2202,'Rango proyecciones'!C104,'Stock - ETA'!$Q$3:Q2202,'Rango proyecciones'!$AJ$5)</f>
        <v/>
      </c>
      <c r="T104" s="9">
        <f>SUMIF('Stock - Puerto Chile'!$G$2:G649,'Rango proyecciones'!C104,'Stock - Puerto Chile'!$N$2:N649)</f>
        <v/>
      </c>
      <c r="U104" s="9" t="n"/>
      <c r="V104" s="9" t="n"/>
      <c r="W104" s="17">
        <f>H104 + V104 + S104</f>
        <v/>
      </c>
      <c r="X104" s="6">
        <f>SUMIFS('Stock - ETA'!$S$3:S2202,'Stock - ETA'!$F$3:F2202,'Rango proyecciones'!C104,'Stock - ETA'!$AA$3:AA2202,'Rango proyecciones'!$AJ$5) + SUMIFS('Stock - ETA'!$R$3:R2202,'Stock - ETA'!$F$3:F2202,'Rango proyecciones'!C104,'Stock - ETA'!$AA$3:AA2202,'Rango proyecciones'!$AJ$7)</f>
        <v/>
      </c>
      <c r="Y104" s="9" t="n"/>
      <c r="Z104" s="17">
        <f>X104 + Y104</f>
        <v/>
      </c>
      <c r="AA104" s="9">
        <f>SUMIFS('Stock - ETA'!$I$3:I2202,'Stock - ETA'!$F$3:F2202,'Rango proyecciones'!C104,'Stock - ETA'!$Q$3:Q2202,'Rango proyecciones'!$AJ$5) + SUMIFS('Stock - ETA'!$H$3:H2202,'Stock - ETA'!$F$3:F2202,'Rango proyecciones'!C104,'Stock - ETA'!$Q$3:Q2202,'Rango proyecciones'!$AJ$7)</f>
        <v/>
      </c>
      <c r="AB104" s="9" t="n"/>
      <c r="AC104" s="17">
        <f>AA104 + AB104</f>
        <v/>
      </c>
      <c r="AD104" s="6" t="n">
        <v>9996</v>
      </c>
      <c r="AE104" s="9">
        <f>SUMIFS('Stock - ETA'!$T$3:T2202,'Stock - ETA'!$F$3:F2202,'Rango proyecciones'!C104,'Stock - ETA'!$AA$3:AA2202,'Rango proyecciones'!$AJ$5) + SUMIFS('Stock - ETA'!$S$3:S2202,'Stock - ETA'!$F$3:F2202,'Rango proyecciones'!C104,'Stock - ETA'!$AA$3:AA2202,'Rango proyecciones'!$AJ$8)</f>
        <v/>
      </c>
      <c r="AF104" s="17">
        <f> 0.6 * AD104 + AE104</f>
        <v/>
      </c>
      <c r="AG104" s="9">
        <f>SUMIFS('Stock - ETA'!$J$3:J2202,'Stock - ETA'!$F$3:F2202,'Rango proyecciones'!C104,'Stock - ETA'!$Q$3:Q2202,'Rango proyecciones'!$AJ$5) + SUMIFS('Stock - ETA'!$I$3:I2202,'Stock - ETA'!$F$3:F2202,'Rango proyecciones'!C104,'Stock - ETA'!$Q$3:Q2202,'Rango proyecciones'!$AJ$8)</f>
        <v/>
      </c>
      <c r="AH104" s="17">
        <f> 0.6 * AD104 + AG104</f>
        <v/>
      </c>
      <c r="AI104" s="6" t="n"/>
    </row>
    <row r="105">
      <c r="A105" s="4" t="inlineStr">
        <is>
          <t>Pollo</t>
        </is>
      </c>
      <c r="B105" s="4" t="inlineStr">
        <is>
          <t>Venta Local</t>
        </is>
      </c>
      <c r="C105" s="4" t="inlineStr">
        <is>
          <t>agrosuper shanghai1012527</t>
        </is>
      </c>
      <c r="D105" s="4" t="inlineStr">
        <is>
          <t>Agrosuper Shanghai</t>
        </is>
      </c>
      <c r="E105" s="4" t="n">
        <v>1012527</v>
      </c>
      <c r="F105" s="4" t="inlineStr">
        <is>
          <t>PO Garra M A@ Bo Cj 20k AS</t>
        </is>
      </c>
      <c r="G105" s="4" t="inlineStr">
        <is>
          <t>Patas</t>
        </is>
      </c>
      <c r="H105" s="6" t="n">
        <v>35820</v>
      </c>
      <c r="I105" s="9" t="n">
        <v>0</v>
      </c>
      <c r="J105" s="9" t="n">
        <v>18800</v>
      </c>
      <c r="K105" s="9" t="n">
        <v>19968.63</v>
      </c>
      <c r="L105" s="6">
        <f>MAX(J105 - K105, 0) * MAX((0 - 10)/(10), 0)</f>
        <v/>
      </c>
      <c r="M105" s="9">
        <f>SUMIFS('Stock - ETA'!$R$3:R2202,'Stock - ETA'!$F$3:F2202,'Rango proyecciones'!C105,'Stock - ETA'!$AA$3:AA2202,'Rango proyecciones'!$AJ$5)</f>
        <v/>
      </c>
      <c r="N105" s="9">
        <f>SUMIF('Stock - Puerto Chile'!$G$2:G649,'Rango proyecciones'!C105,'Stock - Puerto Chile'!$L$2:L649)</f>
        <v/>
      </c>
      <c r="O105" s="9" t="n"/>
      <c r="P105" s="9" t="n"/>
      <c r="Q105" s="17">
        <f>H105 + P105 + M105</f>
        <v/>
      </c>
      <c r="R105" s="9">
        <f>MAX(J105 - K105, 0) * MAX((0 - 7)/(7), 0)</f>
        <v/>
      </c>
      <c r="S105" s="9">
        <f>SUMIFS('Stock - ETA'!$H$3:H2202,'Stock - ETA'!$F$3:F2202,'Rango proyecciones'!C105,'Stock - ETA'!$Q$3:Q2202,'Rango proyecciones'!$AJ$5)</f>
        <v/>
      </c>
      <c r="T105" s="9">
        <f>SUMIF('Stock - Puerto Chile'!$G$2:G649,'Rango proyecciones'!C105,'Stock - Puerto Chile'!$N$2:N649)</f>
        <v/>
      </c>
      <c r="U105" s="9" t="n"/>
      <c r="V105" s="9" t="n"/>
      <c r="W105" s="17">
        <f>H105 + V105 + S105</f>
        <v/>
      </c>
      <c r="X105" s="6">
        <f>SUMIFS('Stock - ETA'!$S$3:S2202,'Stock - ETA'!$F$3:F2202,'Rango proyecciones'!C105,'Stock - ETA'!$AA$3:AA2202,'Rango proyecciones'!$AJ$5) + SUMIFS('Stock - ETA'!$R$3:R2202,'Stock - ETA'!$F$3:F2202,'Rango proyecciones'!C105,'Stock - ETA'!$AA$3:AA2202,'Rango proyecciones'!$AJ$7)</f>
        <v/>
      </c>
      <c r="Y105" s="9" t="n"/>
      <c r="Z105" s="17">
        <f>X105 + Y105</f>
        <v/>
      </c>
      <c r="AA105" s="9">
        <f>SUMIFS('Stock - ETA'!$I$3:I2202,'Stock - ETA'!$F$3:F2202,'Rango proyecciones'!C105,'Stock - ETA'!$Q$3:Q2202,'Rango proyecciones'!$AJ$5) + SUMIFS('Stock - ETA'!$H$3:H2202,'Stock - ETA'!$F$3:F2202,'Rango proyecciones'!C105,'Stock - ETA'!$Q$3:Q2202,'Rango proyecciones'!$AJ$7)</f>
        <v/>
      </c>
      <c r="AB105" s="9" t="n"/>
      <c r="AC105" s="17">
        <f>AA105 + AB105</f>
        <v/>
      </c>
      <c r="AD105" s="6" t="n">
        <v>18825</v>
      </c>
      <c r="AE105" s="9">
        <f>SUMIFS('Stock - ETA'!$T$3:T2202,'Stock - ETA'!$F$3:F2202,'Rango proyecciones'!C105,'Stock - ETA'!$AA$3:AA2202,'Rango proyecciones'!$AJ$5) + SUMIFS('Stock - ETA'!$S$3:S2202,'Stock - ETA'!$F$3:F2202,'Rango proyecciones'!C105,'Stock - ETA'!$AA$3:AA2202,'Rango proyecciones'!$AJ$8)</f>
        <v/>
      </c>
      <c r="AF105" s="17">
        <f> 0.6 * AD105 + AE105</f>
        <v/>
      </c>
      <c r="AG105" s="9">
        <f>SUMIFS('Stock - ETA'!$J$3:J2202,'Stock - ETA'!$F$3:F2202,'Rango proyecciones'!C105,'Stock - ETA'!$Q$3:Q2202,'Rango proyecciones'!$AJ$5) + SUMIFS('Stock - ETA'!$I$3:I2202,'Stock - ETA'!$F$3:F2202,'Rango proyecciones'!C105,'Stock - ETA'!$Q$3:Q2202,'Rango proyecciones'!$AJ$8)</f>
        <v/>
      </c>
      <c r="AH105" s="17">
        <f> 0.6 * AD105 + AG105</f>
        <v/>
      </c>
      <c r="AI105" s="6" t="n"/>
    </row>
    <row r="106">
      <c r="A106" s="4" t="inlineStr">
        <is>
          <t>Pollo</t>
        </is>
      </c>
      <c r="B106" s="4" t="inlineStr">
        <is>
          <t>Venta Local</t>
        </is>
      </c>
      <c r="C106" s="4" t="inlineStr">
        <is>
          <t>agrosuper shanghai1012595</t>
        </is>
      </c>
      <c r="D106" s="4" t="inlineStr">
        <is>
          <t>Agrosuper Shanghai</t>
        </is>
      </c>
      <c r="E106" s="4" t="n">
        <v>1012595</v>
      </c>
      <c r="F106" s="4" t="inlineStr">
        <is>
          <t>PO PchDeh@ Bo 16x1k Cj AS</t>
        </is>
      </c>
      <c r="G106" s="4" t="inlineStr">
        <is>
          <t>Pechuga Desh</t>
        </is>
      </c>
      <c r="H106" s="6" t="n">
        <v>1920</v>
      </c>
      <c r="I106" s="9" t="n">
        <v>0</v>
      </c>
      <c r="J106" s="9" t="n">
        <v>0</v>
      </c>
      <c r="K106" s="9" t="n">
        <v>0</v>
      </c>
      <c r="L106" s="6">
        <f>MAX(J106 - K106, 0) * MAX((0 - 10)/(10), 0)</f>
        <v/>
      </c>
      <c r="M106" s="9">
        <f>SUMIFS('Stock - ETA'!$R$3:R2202,'Stock - ETA'!$F$3:F2202,'Rango proyecciones'!C106,'Stock - ETA'!$AA$3:AA2202,'Rango proyecciones'!$AJ$5)</f>
        <v/>
      </c>
      <c r="N106" s="9">
        <f>SUMIF('Stock - Puerto Chile'!$G$2:G649,'Rango proyecciones'!C106,'Stock - Puerto Chile'!$L$2:L649)</f>
        <v/>
      </c>
      <c r="O106" s="9">
        <f>0 * (0 / 24)</f>
        <v/>
      </c>
      <c r="P106" s="9">
        <f>12640 * (0 / 24)</f>
        <v/>
      </c>
      <c r="Q106" s="17">
        <f>H106 + P106 + M106</f>
        <v/>
      </c>
      <c r="R106" s="9">
        <f>MAX(J106 - K106, 0) * MAX((0 - 7)/(7), 0)</f>
        <v/>
      </c>
      <c r="S106" s="9">
        <f>SUMIFS('Stock - ETA'!$H$3:H2202,'Stock - ETA'!$F$3:F2202,'Rango proyecciones'!C106,'Stock - ETA'!$Q$3:Q2202,'Rango proyecciones'!$AJ$5)</f>
        <v/>
      </c>
      <c r="T106" s="9">
        <f>SUMIF('Stock - Puerto Chile'!$G$2:G649,'Rango proyecciones'!C106,'Stock - Puerto Chile'!$N$2:N649)</f>
        <v/>
      </c>
      <c r="U106" s="9">
        <f>0 * (0 / 24)</f>
        <v/>
      </c>
      <c r="V106" s="9">
        <f>12640 * (0 / 24)</f>
        <v/>
      </c>
      <c r="W106" s="17">
        <f>H106 + V106 + S106</f>
        <v/>
      </c>
      <c r="X106" s="6">
        <f>SUMIFS('Stock - ETA'!$S$3:S2202,'Stock - ETA'!$F$3:F2202,'Rango proyecciones'!C106,'Stock - ETA'!$AA$3:AA2202,'Rango proyecciones'!$AJ$5) + SUMIFS('Stock - ETA'!$R$3:R2202,'Stock - ETA'!$F$3:F2202,'Rango proyecciones'!C106,'Stock - ETA'!$AA$3:AA2202,'Rango proyecciones'!$AJ$7)</f>
        <v/>
      </c>
      <c r="Y106" s="9" t="n"/>
      <c r="Z106" s="17">
        <f>X106 + Y106</f>
        <v/>
      </c>
      <c r="AA106" s="9">
        <f>SUMIFS('Stock - ETA'!$I$3:I2202,'Stock - ETA'!$F$3:F2202,'Rango proyecciones'!C106,'Stock - ETA'!$Q$3:Q2202,'Rango proyecciones'!$AJ$5) + SUMIFS('Stock - ETA'!$H$3:H2202,'Stock - ETA'!$F$3:F2202,'Rango proyecciones'!C106,'Stock - ETA'!$Q$3:Q2202,'Rango proyecciones'!$AJ$7)</f>
        <v/>
      </c>
      <c r="AB106" s="9" t="n"/>
      <c r="AC106" s="17">
        <f>AA106 + AB106</f>
        <v/>
      </c>
      <c r="AD106" s="6" t="n">
        <v>12000</v>
      </c>
      <c r="AE106" s="9">
        <f>SUMIFS('Stock - ETA'!$T$3:T2202,'Stock - ETA'!$F$3:F2202,'Rango proyecciones'!C106,'Stock - ETA'!$AA$3:AA2202,'Rango proyecciones'!$AJ$5) + SUMIFS('Stock - ETA'!$S$3:S2202,'Stock - ETA'!$F$3:F2202,'Rango proyecciones'!C106,'Stock - ETA'!$AA$3:AA2202,'Rango proyecciones'!$AJ$8)</f>
        <v/>
      </c>
      <c r="AF106" s="17">
        <f> 0.6 * AD106 + AE106</f>
        <v/>
      </c>
      <c r="AG106" s="9">
        <f>SUMIFS('Stock - ETA'!$J$3:J2202,'Stock - ETA'!$F$3:F2202,'Rango proyecciones'!C106,'Stock - ETA'!$Q$3:Q2202,'Rango proyecciones'!$AJ$5) + SUMIFS('Stock - ETA'!$I$3:I2202,'Stock - ETA'!$F$3:F2202,'Rango proyecciones'!C106,'Stock - ETA'!$Q$3:Q2202,'Rango proyecciones'!$AJ$8)</f>
        <v/>
      </c>
      <c r="AH106" s="17">
        <f> 0.6 * AD106 + AG106</f>
        <v/>
      </c>
      <c r="AI106" s="6" t="n"/>
    </row>
    <row r="107">
      <c r="A107" s="4" t="inlineStr">
        <is>
          <t>Pollo</t>
        </is>
      </c>
      <c r="B107" s="4" t="inlineStr">
        <is>
          <t>Venta Local</t>
        </is>
      </c>
      <c r="C107" s="4" t="inlineStr">
        <is>
          <t>agrosuper shanghai1012598</t>
        </is>
      </c>
      <c r="D107" s="4" t="inlineStr">
        <is>
          <t>Agrosuper Shanghai</t>
        </is>
      </c>
      <c r="E107" s="4" t="n">
        <v>1012598</v>
      </c>
      <c r="F107" s="4" t="inlineStr">
        <is>
          <t>GA Garra G Large B@ Cj 20k AS</t>
        </is>
      </c>
      <c r="G107" s="4" t="inlineStr">
        <is>
          <t>Patas</t>
        </is>
      </c>
      <c r="H107" s="6" t="n">
        <v>6240</v>
      </c>
      <c r="I107" s="9" t="n">
        <v>6240</v>
      </c>
      <c r="J107" s="9" t="n">
        <v>3590</v>
      </c>
      <c r="K107" s="9" t="n">
        <v>3343.7</v>
      </c>
      <c r="L107" s="6">
        <f>MAX(J107 - K107, 0) * MAX((0 - 10)/(10), 0)</f>
        <v/>
      </c>
      <c r="M107" s="9">
        <f>SUMIFS('Stock - ETA'!$R$3:R2202,'Stock - ETA'!$F$3:F2202,'Rango proyecciones'!C107,'Stock - ETA'!$AA$3:AA2202,'Rango proyecciones'!$AJ$5)</f>
        <v/>
      </c>
      <c r="N107" s="9">
        <f>SUMIF('Stock - Puerto Chile'!$G$2:G649,'Rango proyecciones'!C107,'Stock - Puerto Chile'!$L$2:L649)</f>
        <v/>
      </c>
      <c r="O107" s="9" t="n"/>
      <c r="P107" s="9" t="n"/>
      <c r="Q107" s="17">
        <f>H107 + P107 + M107</f>
        <v/>
      </c>
      <c r="R107" s="9">
        <f>MAX(J107 - K107, 0) * MAX((0 - 7)/(7), 0)</f>
        <v/>
      </c>
      <c r="S107" s="9">
        <f>SUMIFS('Stock - ETA'!$H$3:H2202,'Stock - ETA'!$F$3:F2202,'Rango proyecciones'!C107,'Stock - ETA'!$Q$3:Q2202,'Rango proyecciones'!$AJ$5)</f>
        <v/>
      </c>
      <c r="T107" s="9">
        <f>SUMIF('Stock - Puerto Chile'!$G$2:G649,'Rango proyecciones'!C107,'Stock - Puerto Chile'!$N$2:N649)</f>
        <v/>
      </c>
      <c r="U107" s="9" t="n"/>
      <c r="V107" s="9" t="n"/>
      <c r="W107" s="17">
        <f>H107 + V107 + S107</f>
        <v/>
      </c>
      <c r="X107" s="6">
        <f>SUMIFS('Stock - ETA'!$S$3:S2202,'Stock - ETA'!$F$3:F2202,'Rango proyecciones'!C107,'Stock - ETA'!$AA$3:AA2202,'Rango proyecciones'!$AJ$5) + SUMIFS('Stock - ETA'!$R$3:R2202,'Stock - ETA'!$F$3:F2202,'Rango proyecciones'!C107,'Stock - ETA'!$AA$3:AA2202,'Rango proyecciones'!$AJ$7)</f>
        <v/>
      </c>
      <c r="Y107" s="9" t="n"/>
      <c r="Z107" s="17">
        <f>X107 + Y107</f>
        <v/>
      </c>
      <c r="AA107" s="9">
        <f>SUMIFS('Stock - ETA'!$I$3:I2202,'Stock - ETA'!$F$3:F2202,'Rango proyecciones'!C107,'Stock - ETA'!$Q$3:Q2202,'Rango proyecciones'!$AJ$5) + SUMIFS('Stock - ETA'!$H$3:H2202,'Stock - ETA'!$F$3:F2202,'Rango proyecciones'!C107,'Stock - ETA'!$Q$3:Q2202,'Rango proyecciones'!$AJ$7)</f>
        <v/>
      </c>
      <c r="AB107" s="9" t="n"/>
      <c r="AC107" s="17">
        <f>AA107 + AB107</f>
        <v/>
      </c>
      <c r="AD107" s="6" t="n"/>
      <c r="AE107" s="9">
        <f>SUMIFS('Stock - ETA'!$T$3:T2202,'Stock - ETA'!$F$3:F2202,'Rango proyecciones'!C107,'Stock - ETA'!$AA$3:AA2202,'Rango proyecciones'!$AJ$5) + SUMIFS('Stock - ETA'!$S$3:S2202,'Stock - ETA'!$F$3:F2202,'Rango proyecciones'!C107,'Stock - ETA'!$AA$3:AA2202,'Rango proyecciones'!$AJ$8)</f>
        <v/>
      </c>
      <c r="AF107" s="17">
        <f> 0.6 * AD107 + AE107</f>
        <v/>
      </c>
      <c r="AG107" s="9">
        <f>SUMIFS('Stock - ETA'!$J$3:J2202,'Stock - ETA'!$F$3:F2202,'Rango proyecciones'!C107,'Stock - ETA'!$Q$3:Q2202,'Rango proyecciones'!$AJ$5) + SUMIFS('Stock - ETA'!$I$3:I2202,'Stock - ETA'!$F$3:F2202,'Rango proyecciones'!C107,'Stock - ETA'!$Q$3:Q2202,'Rango proyecciones'!$AJ$8)</f>
        <v/>
      </c>
      <c r="AH107" s="17">
        <f> 0.6 * AD107 + AG107</f>
        <v/>
      </c>
      <c r="AI107" s="6" t="n"/>
    </row>
    <row r="108">
      <c r="A108" s="4" t="inlineStr">
        <is>
          <t>Pollo</t>
        </is>
      </c>
      <c r="B108" s="4" t="inlineStr">
        <is>
          <t>Venta Local</t>
        </is>
      </c>
      <c r="C108" s="4" t="inlineStr">
        <is>
          <t>agrosuper shanghai1012681</t>
        </is>
      </c>
      <c r="D108" s="4" t="inlineStr">
        <is>
          <t>Agrosuper Shanghai</t>
        </is>
      </c>
      <c r="E108" s="4" t="n">
        <v>1012681</v>
      </c>
      <c r="F108" s="4" t="inlineStr">
        <is>
          <t>PO Nudillo @ Cj 20Kg AS</t>
        </is>
      </c>
      <c r="G108" s="4" t="inlineStr">
        <is>
          <t>Subprod</t>
        </is>
      </c>
      <c r="H108" s="6" t="n">
        <v>31380</v>
      </c>
      <c r="I108" s="9" t="n">
        <v>0</v>
      </c>
      <c r="J108" s="9" t="n">
        <v>40300</v>
      </c>
      <c r="K108" s="9" t="n">
        <v>40315.66</v>
      </c>
      <c r="L108" s="6">
        <f>MAX(J108 - K108, 0) * MAX((0 - 10)/(10), 0)</f>
        <v/>
      </c>
      <c r="M108" s="9">
        <f>SUMIFS('Stock - ETA'!$R$3:R2202,'Stock - ETA'!$F$3:F2202,'Rango proyecciones'!C108,'Stock - ETA'!$AA$3:AA2202,'Rango proyecciones'!$AJ$5)</f>
        <v/>
      </c>
      <c r="N108" s="9">
        <f>SUMIF('Stock - Puerto Chile'!$G$2:G649,'Rango proyecciones'!C108,'Stock - Puerto Chile'!$L$2:L649)</f>
        <v/>
      </c>
      <c r="O108" s="9" t="n"/>
      <c r="P108" s="9" t="n"/>
      <c r="Q108" s="17">
        <f>H108 + P108 + M108</f>
        <v/>
      </c>
      <c r="R108" s="9">
        <f>MAX(J108 - K108, 0) * MAX((0 - 7)/(7), 0)</f>
        <v/>
      </c>
      <c r="S108" s="9">
        <f>SUMIFS('Stock - ETA'!$H$3:H2202,'Stock - ETA'!$F$3:F2202,'Rango proyecciones'!C108,'Stock - ETA'!$Q$3:Q2202,'Rango proyecciones'!$AJ$5)</f>
        <v/>
      </c>
      <c r="T108" s="9">
        <f>SUMIF('Stock - Puerto Chile'!$G$2:G649,'Rango proyecciones'!C108,'Stock - Puerto Chile'!$N$2:N649)</f>
        <v/>
      </c>
      <c r="U108" s="9" t="n"/>
      <c r="V108" s="9" t="n"/>
      <c r="W108" s="17">
        <f>H108 + V108 + S108</f>
        <v/>
      </c>
      <c r="X108" s="6">
        <f>SUMIFS('Stock - ETA'!$S$3:S2202,'Stock - ETA'!$F$3:F2202,'Rango proyecciones'!C108,'Stock - ETA'!$AA$3:AA2202,'Rango proyecciones'!$AJ$5) + SUMIFS('Stock - ETA'!$R$3:R2202,'Stock - ETA'!$F$3:F2202,'Rango proyecciones'!C108,'Stock - ETA'!$AA$3:AA2202,'Rango proyecciones'!$AJ$7)</f>
        <v/>
      </c>
      <c r="Y108" s="9" t="n"/>
      <c r="Z108" s="17">
        <f>X108 + Y108</f>
        <v/>
      </c>
      <c r="AA108" s="9">
        <f>SUMIFS('Stock - ETA'!$I$3:I2202,'Stock - ETA'!$F$3:F2202,'Rango proyecciones'!C108,'Stock - ETA'!$Q$3:Q2202,'Rango proyecciones'!$AJ$5) + SUMIFS('Stock - ETA'!$H$3:H2202,'Stock - ETA'!$F$3:F2202,'Rango proyecciones'!C108,'Stock - ETA'!$Q$3:Q2202,'Rango proyecciones'!$AJ$7)</f>
        <v/>
      </c>
      <c r="AB108" s="9" t="n"/>
      <c r="AC108" s="17">
        <f>AA108 + AB108</f>
        <v/>
      </c>
      <c r="AD108" s="6" t="n">
        <v>48000</v>
      </c>
      <c r="AE108" s="9">
        <f>SUMIFS('Stock - ETA'!$T$3:T2202,'Stock - ETA'!$F$3:F2202,'Rango proyecciones'!C108,'Stock - ETA'!$AA$3:AA2202,'Rango proyecciones'!$AJ$5) + SUMIFS('Stock - ETA'!$S$3:S2202,'Stock - ETA'!$F$3:F2202,'Rango proyecciones'!C108,'Stock - ETA'!$AA$3:AA2202,'Rango proyecciones'!$AJ$8)</f>
        <v/>
      </c>
      <c r="AF108" s="17">
        <f> 0.6 * AD108 + AE108</f>
        <v/>
      </c>
      <c r="AG108" s="9">
        <f>SUMIFS('Stock - ETA'!$J$3:J2202,'Stock - ETA'!$F$3:F2202,'Rango proyecciones'!C108,'Stock - ETA'!$Q$3:Q2202,'Rango proyecciones'!$AJ$5) + SUMIFS('Stock - ETA'!$I$3:I2202,'Stock - ETA'!$F$3:F2202,'Rango proyecciones'!C108,'Stock - ETA'!$Q$3:Q2202,'Rango proyecciones'!$AJ$8)</f>
        <v/>
      </c>
      <c r="AH108" s="17">
        <f> 0.6 * AD108 + AG108</f>
        <v/>
      </c>
      <c r="AI108" s="6" t="n"/>
    </row>
    <row r="109">
      <c r="A109" s="4" t="inlineStr">
        <is>
          <t>Pollo</t>
        </is>
      </c>
      <c r="B109" s="4" t="inlineStr">
        <is>
          <t>Venta Directa</t>
        </is>
      </c>
      <c r="C109" s="4" t="inlineStr">
        <is>
          <t>agrosuper asia1012012</t>
        </is>
      </c>
      <c r="D109" s="4" t="inlineStr">
        <is>
          <t>Agrosuper Asia</t>
        </is>
      </c>
      <c r="E109" s="4" t="n">
        <v>1012012</v>
      </c>
      <c r="F109" s="4" t="inlineStr">
        <is>
          <t>PO Ala Ctro Mr@ Fi Cj 18k AS</t>
        </is>
      </c>
      <c r="G109" s="4" t="inlineStr">
        <is>
          <t>Ala</t>
        </is>
      </c>
      <c r="H109" s="6" t="n">
        <v>19394.88</v>
      </c>
      <c r="I109" s="9" t="n">
        <v>20000</v>
      </c>
      <c r="J109" s="9" t="n">
        <v>0</v>
      </c>
      <c r="K109" s="9" t="n">
        <v>0</v>
      </c>
      <c r="L109" s="6">
        <f>MAX(J109 - K109, 0) * MAX((0 - 10)/(10), 0)</f>
        <v/>
      </c>
      <c r="M109" s="9">
        <f>SUMIF('Stock - ETA'!$F$3:F2202,'Rango proyecciones'!C109,'Stock - ETA'!$R$3:R2202)</f>
        <v/>
      </c>
      <c r="N109" s="9">
        <f>SUMIF('Stock - Puerto Chile'!$G$2:G649,'Rango proyecciones'!C109,'Stock - Puerto Chile'!$L$2:L649)</f>
        <v/>
      </c>
      <c r="O109" s="9" t="n"/>
      <c r="P109" s="9" t="n"/>
      <c r="Q109" s="17">
        <f>H109 + M109 + N109 + L109</f>
        <v/>
      </c>
      <c r="R109" s="9">
        <f>MAX(J109 - K109, 0) * MAX((0 - 7)/(7), 0)</f>
        <v/>
      </c>
      <c r="S109" s="9">
        <f>SUMIF('Stock - ETA'!$F$3:F2202,'Rango proyecciones'!C109,'Stock - ETA'!$H$3:H2202)</f>
        <v/>
      </c>
      <c r="T109" s="9">
        <f>SUMIF('Stock - Puerto Chile'!$G$2:G649,'Rango proyecciones'!C109,'Stock - Puerto Chile'!$N$2:N649)</f>
        <v/>
      </c>
      <c r="U109" s="9" t="n"/>
      <c r="V109" s="9" t="n"/>
      <c r="W109" s="17">
        <f>H109 + S109 + R109 + T109</f>
        <v/>
      </c>
      <c r="X109" s="6">
        <f>SUMIF('Stock - ETA'!$F$3:F2202,'Rango proyecciones'!C109,'Stock - ETA'!$S$3:S2202)</f>
        <v/>
      </c>
      <c r="Y109" s="9" t="n"/>
      <c r="Z109" s="17">
        <f>X109 + Y109</f>
        <v/>
      </c>
      <c r="AA109" s="9">
        <f>SUMIF('Stock - ETA'!$F$3:F2202,'Rango proyecciones'!C109,'Stock - ETA'!$I$3:I2202)</f>
        <v/>
      </c>
      <c r="AB109" s="9" t="n"/>
      <c r="AC109" s="17">
        <f>AA109 + AB109</f>
        <v/>
      </c>
      <c r="AD109" s="6" t="n"/>
      <c r="AE109" s="9">
        <f>SUMIF('Stock - ETA'!$F$3:F2202,'Rango proyecciones'!C109,'Stock - ETA'!$T$3:T2202)</f>
        <v/>
      </c>
      <c r="AF109" s="17">
        <f> 0.7 * AD109 + AE109</f>
        <v/>
      </c>
      <c r="AG109" s="9">
        <f>SUMIF('Stock - ETA'!$F$3:F2202,'Rango proyecciones'!C109,'Stock - ETA'!$J$3:J2202)</f>
        <v/>
      </c>
      <c r="AH109" s="17">
        <f> 0.7 * AD109 + AG109</f>
        <v/>
      </c>
      <c r="AI109" s="6" t="n"/>
    </row>
    <row r="110">
      <c r="A110" s="4" t="inlineStr">
        <is>
          <t>Pollo</t>
        </is>
      </c>
      <c r="B110" s="4" t="inlineStr">
        <is>
          <t>Venta Directa</t>
        </is>
      </c>
      <c r="C110" s="4" t="inlineStr">
        <is>
          <t>agrosuper asia1012612</t>
        </is>
      </c>
      <c r="D110" s="4" t="inlineStr">
        <is>
          <t>Agrosuper Asia</t>
        </is>
      </c>
      <c r="E110" s="4" t="n">
        <v>1012612</v>
      </c>
      <c r="F110" s="4" t="inlineStr">
        <is>
          <t>PO Ppa Esp Blo@ Bo Cj 20k AS</t>
        </is>
      </c>
      <c r="G110" s="4" t="inlineStr">
        <is>
          <t>Carne Recuperada</t>
        </is>
      </c>
      <c r="H110" s="6" t="n">
        <v>643167.22</v>
      </c>
      <c r="I110" s="9" t="n">
        <v>450000</v>
      </c>
      <c r="J110" s="9" t="n">
        <v>545000</v>
      </c>
      <c r="K110" s="9" t="n">
        <v>554857.8</v>
      </c>
      <c r="L110" s="6">
        <f>MAX(J110 - K110, 0) * MAX((0 - 10)/(10), 0)</f>
        <v/>
      </c>
      <c r="M110" s="9">
        <f>SUMIF('Stock - ETA'!$F$3:F2202,'Rango proyecciones'!C110,'Stock - ETA'!$R$3:R2202)</f>
        <v/>
      </c>
      <c r="N110" s="9">
        <f>SUMIF('Stock - Puerto Chile'!$G$2:G649,'Rango proyecciones'!C110,'Stock - Puerto Chile'!$L$2:L649)</f>
        <v/>
      </c>
      <c r="O110" s="9" t="n"/>
      <c r="P110" s="9" t="n"/>
      <c r="Q110" s="17">
        <f>H110 + M110 + N110 + L110</f>
        <v/>
      </c>
      <c r="R110" s="9">
        <f>MAX(J110 - K110, 0) * MAX((0 - 7)/(7), 0)</f>
        <v/>
      </c>
      <c r="S110" s="9">
        <f>SUMIF('Stock - ETA'!$F$3:F2202,'Rango proyecciones'!C110,'Stock - ETA'!$H$3:H2202)</f>
        <v/>
      </c>
      <c r="T110" s="9">
        <f>SUMIF('Stock - Puerto Chile'!$G$2:G649,'Rango proyecciones'!C110,'Stock - Puerto Chile'!$N$2:N649)</f>
        <v/>
      </c>
      <c r="U110" s="9" t="n"/>
      <c r="V110" s="9" t="n"/>
      <c r="W110" s="17">
        <f>H110 + S110 + R110 + T110</f>
        <v/>
      </c>
      <c r="X110" s="6">
        <f>SUMIF('Stock - ETA'!$F$3:F2202,'Rango proyecciones'!C110,'Stock - ETA'!$S$3:S2202)</f>
        <v/>
      </c>
      <c r="Y110" s="9" t="n"/>
      <c r="Z110" s="17">
        <f>X110 + Y110</f>
        <v/>
      </c>
      <c r="AA110" s="9">
        <f>SUMIF('Stock - ETA'!$F$3:F2202,'Rango proyecciones'!C110,'Stock - ETA'!$I$3:I2202)</f>
        <v/>
      </c>
      <c r="AB110" s="9" t="n"/>
      <c r="AC110" s="17">
        <f>AA110 + AB110</f>
        <v/>
      </c>
      <c r="AD110" s="6" t="n">
        <v>1000000</v>
      </c>
      <c r="AE110" s="9">
        <f>SUMIF('Stock - ETA'!$F$3:F2202,'Rango proyecciones'!C110,'Stock - ETA'!$T$3:T2202)</f>
        <v/>
      </c>
      <c r="AF110" s="17">
        <f> 0.7 * AD110 + AE110</f>
        <v/>
      </c>
      <c r="AG110" s="9">
        <f>SUMIF('Stock - ETA'!$F$3:F2202,'Rango proyecciones'!C110,'Stock - ETA'!$J$3:J2202)</f>
        <v/>
      </c>
      <c r="AH110" s="17">
        <f> 0.7 * AD110 + AG110</f>
        <v/>
      </c>
      <c r="AI110" s="6" t="n"/>
    </row>
    <row r="111">
      <c r="A111" s="4" t="inlineStr">
        <is>
          <t>Pollo</t>
        </is>
      </c>
      <c r="B111" s="4" t="inlineStr">
        <is>
          <t>Venta Directa</t>
        </is>
      </c>
      <c r="C111" s="4" t="inlineStr">
        <is>
          <t>agrosuper asia1012657</t>
        </is>
      </c>
      <c r="D111" s="4" t="inlineStr">
        <is>
          <t>Agrosuper Asia</t>
        </is>
      </c>
      <c r="E111" s="4" t="n">
        <v>1012657</v>
      </c>
      <c r="F111" s="4" t="inlineStr">
        <is>
          <t>PO Piel@ Cj 15Kg AS</t>
        </is>
      </c>
      <c r="G111" s="4" t="inlineStr">
        <is>
          <t>Subprod</t>
        </is>
      </c>
      <c r="H111" s="6" t="n">
        <v>0</v>
      </c>
      <c r="I111" s="9" t="n">
        <v>24000</v>
      </c>
      <c r="J111" s="9" t="n">
        <v>0</v>
      </c>
      <c r="K111" s="9" t="n">
        <v>0</v>
      </c>
      <c r="L111" s="6">
        <f>MAX(J111 - K111, 0) * MAX((0 - 10)/(10), 0)</f>
        <v/>
      </c>
      <c r="M111" s="9">
        <f>SUMIF('Stock - ETA'!$F$3:F2202,'Rango proyecciones'!C111,'Stock - ETA'!$R$3:R2202)</f>
        <v/>
      </c>
      <c r="N111" s="9">
        <f>SUMIF('Stock - Puerto Chile'!$G$2:G649,'Rango proyecciones'!C111,'Stock - Puerto Chile'!$L$2:L649)</f>
        <v/>
      </c>
      <c r="O111" s="9" t="n"/>
      <c r="P111" s="9" t="n"/>
      <c r="Q111" s="17">
        <f>H111 + M111 + N111 + L111</f>
        <v/>
      </c>
      <c r="R111" s="9">
        <f>MAX(J111 - K111, 0) * MAX((0 - 7)/(7), 0)</f>
        <v/>
      </c>
      <c r="S111" s="9">
        <f>SUMIF('Stock - ETA'!$F$3:F2202,'Rango proyecciones'!C111,'Stock - ETA'!$H$3:H2202)</f>
        <v/>
      </c>
      <c r="T111" s="9">
        <f>SUMIF('Stock - Puerto Chile'!$G$2:G649,'Rango proyecciones'!C111,'Stock - Puerto Chile'!$N$2:N649)</f>
        <v/>
      </c>
      <c r="U111" s="9" t="n"/>
      <c r="V111" s="9" t="n"/>
      <c r="W111" s="17">
        <f>H111 + S111 + R111 + T111</f>
        <v/>
      </c>
      <c r="X111" s="6">
        <f>SUMIF('Stock - ETA'!$F$3:F2202,'Rango proyecciones'!C111,'Stock - ETA'!$S$3:S2202)</f>
        <v/>
      </c>
      <c r="Y111" s="9" t="n"/>
      <c r="Z111" s="17">
        <f>X111 + Y111</f>
        <v/>
      </c>
      <c r="AA111" s="9">
        <f>SUMIF('Stock - ETA'!$F$3:F2202,'Rango proyecciones'!C111,'Stock - ETA'!$I$3:I2202)</f>
        <v/>
      </c>
      <c r="AB111" s="9" t="n"/>
      <c r="AC111" s="17">
        <f>AA111 + AB111</f>
        <v/>
      </c>
      <c r="AD111" s="6" t="n"/>
      <c r="AE111" s="9">
        <f>SUMIF('Stock - ETA'!$F$3:F2202,'Rango proyecciones'!C111,'Stock - ETA'!$T$3:T2202)</f>
        <v/>
      </c>
      <c r="AF111" s="17">
        <f> 0.7 * AD111 + AE111</f>
        <v/>
      </c>
      <c r="AG111" s="9">
        <f>SUMIF('Stock - ETA'!$F$3:F2202,'Rango proyecciones'!C111,'Stock - ETA'!$J$3:J2202)</f>
        <v/>
      </c>
      <c r="AH111" s="17">
        <f> 0.7 * AD111 + AG111</f>
        <v/>
      </c>
      <c r="AI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america1020828</t>
        </is>
      </c>
      <c r="D112" s="4" t="inlineStr">
        <is>
          <t>Agro America</t>
        </is>
      </c>
      <c r="E112" s="4" t="n">
        <v>1020828</v>
      </c>
      <c r="F112" s="4" t="inlineStr">
        <is>
          <t>GO BB Ribs 20-24 Oz@ Cj 10k AS</t>
        </is>
      </c>
      <c r="G112" s="4" t="inlineStr">
        <is>
          <t>Chuleta</t>
        </is>
      </c>
      <c r="H112" s="6" t="n">
        <v>42470.935</v>
      </c>
      <c r="I112" s="9" t="n">
        <v>27505</v>
      </c>
      <c r="J112" s="9" t="n">
        <v>14331.26</v>
      </c>
      <c r="K112" s="9" t="n">
        <v>12231.76</v>
      </c>
      <c r="L112" s="6">
        <f>MAX(J112 - K112, 0) * MAX((0 - 10)/(10), 0)</f>
        <v/>
      </c>
      <c r="M112" s="9">
        <f>SUMIFS('Stock - ETA'!$R$3:R2202,'Stock - ETA'!$F$3:F2202,'Rango proyecciones'!C112,'Stock - ETA'!$AA$3:AA2202,'Rango proyecciones'!$AJ$5)</f>
        <v/>
      </c>
      <c r="N112" s="9">
        <f>SUMIF('Stock - Puerto Chile'!$G$2:G649,'Rango proyecciones'!C112,'Stock - Puerto Chile'!$L$2:L649)</f>
        <v/>
      </c>
      <c r="O112" s="9">
        <f>11290 * (0 / 24)</f>
        <v/>
      </c>
      <c r="P112" s="9">
        <f>13240 * (0 / 24)</f>
        <v/>
      </c>
      <c r="Q112" s="17">
        <f>H112 + P112 + M112</f>
        <v/>
      </c>
      <c r="R112" s="9">
        <f>MAX(J112 - K112, 0) * MAX((0 - 7)/(7), 0)</f>
        <v/>
      </c>
      <c r="S112" s="9">
        <f>SUMIFS('Stock - ETA'!$H$3:H2202,'Stock - ETA'!$F$3:F2202,'Rango proyecciones'!C112,'Stock - ETA'!$Q$3:Q2202,'Rango proyecciones'!$AJ$5)</f>
        <v/>
      </c>
      <c r="T112" s="9">
        <f>SUMIF('Stock - Puerto Chile'!$G$2:G649,'Rango proyecciones'!C112,'Stock - Puerto Chile'!$N$2:N649)</f>
        <v/>
      </c>
      <c r="U112" s="9">
        <f>11290 * (0 / 24)</f>
        <v/>
      </c>
      <c r="V112" s="9">
        <f>13240 * (0 / 24)</f>
        <v/>
      </c>
      <c r="W112" s="17">
        <f>H112 + V112 + S112</f>
        <v/>
      </c>
      <c r="X112" s="6">
        <f>SUMIFS('Stock - ETA'!$S$3:S2202,'Stock - ETA'!$F$3:F2202,'Rango proyecciones'!C112,'Stock - ETA'!$AA$3:AA2202,'Rango proyecciones'!$AJ$5) + SUMIFS('Stock - ETA'!$R$3:R2202,'Stock - ETA'!$F$3:F2202,'Rango proyecciones'!C112,'Stock - ETA'!$AA$3:AA2202,'Rango proyecciones'!$AJ$7)</f>
        <v/>
      </c>
      <c r="Y112" s="9" t="n"/>
      <c r="Z112" s="17">
        <f>X112 + Y112</f>
        <v/>
      </c>
      <c r="AA112" s="9">
        <f>SUMIFS('Stock - ETA'!$I$3:I2202,'Stock - ETA'!$F$3:F2202,'Rango proyecciones'!C112,'Stock - ETA'!$Q$3:Q2202,'Rango proyecciones'!$AJ$5) + SUMIFS('Stock - ETA'!$H$3:H2202,'Stock - ETA'!$F$3:F2202,'Rango proyecciones'!C112,'Stock - ETA'!$Q$3:Q2202,'Rango proyecciones'!$AJ$7)</f>
        <v/>
      </c>
      <c r="AB112" s="9" t="n"/>
      <c r="AC112" s="17">
        <f>AA112 + AB112</f>
        <v/>
      </c>
      <c r="AD112" s="6" t="n"/>
      <c r="AE112" s="9">
        <f>SUMIFS('Stock - ETA'!$T$3:T2202,'Stock - ETA'!$F$3:F2202,'Rango proyecciones'!C112,'Stock - ETA'!$AA$3:AA2202,'Rango proyecciones'!$AJ$5) + SUMIFS('Stock - ETA'!$S$3:S2202,'Stock - ETA'!$F$3:F2202,'Rango proyecciones'!C112,'Stock - ETA'!$AA$3:AA2202,'Rango proyecciones'!$AJ$8)</f>
        <v/>
      </c>
      <c r="AF112" s="17">
        <f> 0.6 * AD112 + AE112</f>
        <v/>
      </c>
      <c r="AG112" s="9">
        <f>SUMIFS('Stock - ETA'!$J$3:J2202,'Stock - ETA'!$F$3:F2202,'Rango proyecciones'!C112,'Stock - ETA'!$Q$3:Q2202,'Rango proyecciones'!$AJ$5) + SUMIFS('Stock - ETA'!$I$3:I2202,'Stock - ETA'!$F$3:F2202,'Rango proyecciones'!C112,'Stock - ETA'!$Q$3:Q2202,'Rango proyecciones'!$AJ$8)</f>
        <v/>
      </c>
      <c r="AH112" s="17">
        <f> 0.6 * AD112 + AG112</f>
        <v/>
      </c>
      <c r="AI112" s="6" t="n"/>
    </row>
    <row r="113">
      <c r="A113" s="4" t="inlineStr">
        <is>
          <t>Cerdo</t>
        </is>
      </c>
      <c r="B113" s="4" t="inlineStr">
        <is>
          <t>Venta Local</t>
        </is>
      </c>
      <c r="C113" s="4" t="inlineStr">
        <is>
          <t>agro america1021140</t>
        </is>
      </c>
      <c r="D113" s="4" t="inlineStr">
        <is>
          <t>Agro America</t>
        </is>
      </c>
      <c r="E113" s="4" t="n">
        <v>1021140</v>
      </c>
      <c r="F113" s="4" t="inlineStr">
        <is>
          <t>GO Chu Ctro@ Fi Cj 20k US</t>
        </is>
      </c>
      <c r="G113" s="4" t="inlineStr">
        <is>
          <t>Chuleta</t>
        </is>
      </c>
      <c r="H113" s="6" t="n">
        <v>24009.962</v>
      </c>
      <c r="I113" s="9" t="n">
        <v>0</v>
      </c>
      <c r="J113" s="9" t="n">
        <v>450.248</v>
      </c>
      <c r="K113" s="9" t="n">
        <v>440</v>
      </c>
      <c r="L113" s="6">
        <f>MAX(J113 - K113, 0) * MAX((0 - 10)/(10), 0)</f>
        <v/>
      </c>
      <c r="M113" s="9">
        <f>SUMIFS('Stock - ETA'!$R$3:R2202,'Stock - ETA'!$F$3:F2202,'Rango proyecciones'!C113,'Stock - ETA'!$AA$3:AA2202,'Rango proyecciones'!$AJ$5)</f>
        <v/>
      </c>
      <c r="N113" s="9">
        <f>SUMIF('Stock - Puerto Chile'!$G$2:G649,'Rango proyecciones'!C113,'Stock - Puerto Chile'!$L$2:L649)</f>
        <v/>
      </c>
      <c r="O113" s="9" t="n"/>
      <c r="P113" s="9" t="n"/>
      <c r="Q113" s="17">
        <f>H113 + P113 + M113</f>
        <v/>
      </c>
      <c r="R113" s="9">
        <f>MAX(J113 - K113, 0) * MAX((0 - 7)/(7), 0)</f>
        <v/>
      </c>
      <c r="S113" s="9">
        <f>SUMIFS('Stock - ETA'!$H$3:H2202,'Stock - ETA'!$F$3:F2202,'Rango proyecciones'!C113,'Stock - ETA'!$Q$3:Q2202,'Rango proyecciones'!$AJ$5)</f>
        <v/>
      </c>
      <c r="T113" s="9">
        <f>SUMIF('Stock - Puerto Chile'!$G$2:G649,'Rango proyecciones'!C113,'Stock - Puerto Chile'!$N$2:N649)</f>
        <v/>
      </c>
      <c r="U113" s="9" t="n"/>
      <c r="V113" s="9" t="n"/>
      <c r="W113" s="17">
        <f>H113 + V113 + S113</f>
        <v/>
      </c>
      <c r="X113" s="6">
        <f>SUMIFS('Stock - ETA'!$S$3:S2202,'Stock - ETA'!$F$3:F2202,'Rango proyecciones'!C113,'Stock - ETA'!$AA$3:AA2202,'Rango proyecciones'!$AJ$5) + SUMIFS('Stock - ETA'!$R$3:R2202,'Stock - ETA'!$F$3:F2202,'Rango proyecciones'!C113,'Stock - ETA'!$AA$3:AA2202,'Rango proyecciones'!$AJ$7)</f>
        <v/>
      </c>
      <c r="Y113" s="9" t="n"/>
      <c r="Z113" s="17">
        <f>X113 + Y113</f>
        <v/>
      </c>
      <c r="AA113" s="9">
        <f>SUMIFS('Stock - ETA'!$I$3:I2202,'Stock - ETA'!$F$3:F2202,'Rango proyecciones'!C113,'Stock - ETA'!$Q$3:Q2202,'Rango proyecciones'!$AJ$5) + SUMIFS('Stock - ETA'!$H$3:H2202,'Stock - ETA'!$F$3:F2202,'Rango proyecciones'!C113,'Stock - ETA'!$Q$3:Q2202,'Rango proyecciones'!$AJ$7)</f>
        <v/>
      </c>
      <c r="AB113" s="9" t="n"/>
      <c r="AC113" s="17">
        <f>AA113 + AB113</f>
        <v/>
      </c>
      <c r="AD113" s="6" t="n">
        <v>24041</v>
      </c>
      <c r="AE113" s="9">
        <f>SUMIFS('Stock - ETA'!$T$3:T2202,'Stock - ETA'!$F$3:F2202,'Rango proyecciones'!C113,'Stock - ETA'!$AA$3:AA2202,'Rango proyecciones'!$AJ$5) + SUMIFS('Stock - ETA'!$S$3:S2202,'Stock - ETA'!$F$3:F2202,'Rango proyecciones'!C113,'Stock - ETA'!$AA$3:AA2202,'Rango proyecciones'!$AJ$8)</f>
        <v/>
      </c>
      <c r="AF113" s="17">
        <f> 0.6 * AD113 + AE113</f>
        <v/>
      </c>
      <c r="AG113" s="9">
        <f>SUMIFS('Stock - ETA'!$J$3:J2202,'Stock - ETA'!$F$3:F2202,'Rango proyecciones'!C113,'Stock - ETA'!$Q$3:Q2202,'Rango proyecciones'!$AJ$5) + SUMIFS('Stock - ETA'!$I$3:I2202,'Stock - ETA'!$F$3:F2202,'Rango proyecciones'!C113,'Stock - ETA'!$Q$3:Q2202,'Rango proyecciones'!$AJ$8)</f>
        <v/>
      </c>
      <c r="AH113" s="17">
        <f> 0.6 * AD113 + AG113</f>
        <v/>
      </c>
      <c r="AI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 america1021260</t>
        </is>
      </c>
      <c r="D114" s="4" t="inlineStr">
        <is>
          <t>Agro America</t>
        </is>
      </c>
      <c r="E114" s="4" t="n">
        <v>1021260</v>
      </c>
      <c r="F114" s="4" t="inlineStr">
        <is>
          <t>GO Estómago Crud@ Bo Cj 20k AS</t>
        </is>
      </c>
      <c r="G114" s="4" t="inlineStr">
        <is>
          <t>Subprod</t>
        </is>
      </c>
      <c r="H114" s="6" t="n">
        <v>47929.155</v>
      </c>
      <c r="I114" s="9" t="n">
        <v>21350</v>
      </c>
      <c r="J114" s="9" t="n">
        <v>11300</v>
      </c>
      <c r="K114" s="9" t="n">
        <v>10367.31</v>
      </c>
      <c r="L114" s="6">
        <f>MAX(J114 - K114, 0) * MAX((0 - 10)/(10), 0)</f>
        <v/>
      </c>
      <c r="M114" s="9">
        <f>SUMIFS('Stock - ETA'!$R$3:R2202,'Stock - ETA'!$F$3:F2202,'Rango proyecciones'!C114,'Stock - ETA'!$AA$3:AA2202,'Rango proyecciones'!$AJ$5)</f>
        <v/>
      </c>
      <c r="N114" s="9">
        <f>SUMIF('Stock - Puerto Chile'!$G$2:G649,'Rango proyecciones'!C114,'Stock - Puerto Chile'!$L$2:L649)</f>
        <v/>
      </c>
      <c r="O114" s="9" t="n"/>
      <c r="P114" s="9" t="n"/>
      <c r="Q114" s="17">
        <f>H114 + P114 + M114</f>
        <v/>
      </c>
      <c r="R114" s="9">
        <f>MAX(J114 - K114, 0) * MAX((0 - 7)/(7), 0)</f>
        <v/>
      </c>
      <c r="S114" s="9">
        <f>SUMIFS('Stock - ETA'!$H$3:H2202,'Stock - ETA'!$F$3:F2202,'Rango proyecciones'!C114,'Stock - ETA'!$Q$3:Q2202,'Rango proyecciones'!$AJ$5)</f>
        <v/>
      </c>
      <c r="T114" s="9">
        <f>SUMIF('Stock - Puerto Chile'!$G$2:G649,'Rango proyecciones'!C114,'Stock - Puerto Chile'!$N$2:N649)</f>
        <v/>
      </c>
      <c r="U114" s="9" t="n"/>
      <c r="V114" s="9" t="n"/>
      <c r="W114" s="17">
        <f>H114 + V114 + S114</f>
        <v/>
      </c>
      <c r="X114" s="6">
        <f>SUMIFS('Stock - ETA'!$S$3:S2202,'Stock - ETA'!$F$3:F2202,'Rango proyecciones'!C114,'Stock - ETA'!$AA$3:AA2202,'Rango proyecciones'!$AJ$5) + SUMIFS('Stock - ETA'!$R$3:R2202,'Stock - ETA'!$F$3:F2202,'Rango proyecciones'!C114,'Stock - ETA'!$AA$3:AA2202,'Rango proyecciones'!$AJ$7)</f>
        <v/>
      </c>
      <c r="Y114" s="9" t="n"/>
      <c r="Z114" s="17">
        <f>X114 + Y114</f>
        <v/>
      </c>
      <c r="AA114" s="9">
        <f>SUMIFS('Stock - ETA'!$I$3:I2202,'Stock - ETA'!$F$3:F2202,'Rango proyecciones'!C114,'Stock - ETA'!$Q$3:Q2202,'Rango proyecciones'!$AJ$5) + SUMIFS('Stock - ETA'!$H$3:H2202,'Stock - ETA'!$F$3:F2202,'Rango proyecciones'!C114,'Stock - ETA'!$Q$3:Q2202,'Rango proyecciones'!$AJ$7)</f>
        <v/>
      </c>
      <c r="AB114" s="9" t="n"/>
      <c r="AC114" s="17">
        <f>AA114 + AB114</f>
        <v/>
      </c>
      <c r="AD114" s="6" t="n">
        <v>39414</v>
      </c>
      <c r="AE114" s="9">
        <f>SUMIFS('Stock - ETA'!$T$3:T2202,'Stock - ETA'!$F$3:F2202,'Rango proyecciones'!C114,'Stock - ETA'!$AA$3:AA2202,'Rango proyecciones'!$AJ$5) + SUMIFS('Stock - ETA'!$S$3:S2202,'Stock - ETA'!$F$3:F2202,'Rango proyecciones'!C114,'Stock - ETA'!$AA$3:AA2202,'Rango proyecciones'!$AJ$8)</f>
        <v/>
      </c>
      <c r="AF114" s="17">
        <f> 0.6 * AD114 + AE114</f>
        <v/>
      </c>
      <c r="AG114" s="9">
        <f>SUMIFS('Stock - ETA'!$J$3:J2202,'Stock - ETA'!$F$3:F2202,'Rango proyecciones'!C114,'Stock - ETA'!$Q$3:Q2202,'Rango proyecciones'!$AJ$5) + SUMIFS('Stock - ETA'!$I$3:I2202,'Stock - ETA'!$F$3:F2202,'Rango proyecciones'!C114,'Stock - ETA'!$Q$3:Q2202,'Rango proyecciones'!$AJ$8)</f>
        <v/>
      </c>
      <c r="AH114" s="17">
        <f> 0.6 * AD114 + AG114</f>
        <v/>
      </c>
      <c r="AI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 america1021398</t>
        </is>
      </c>
      <c r="D115" s="4" t="inlineStr">
        <is>
          <t>Agro America</t>
        </is>
      </c>
      <c r="E115" s="4" t="n">
        <v>1021398</v>
      </c>
      <c r="F115" s="4" t="inlineStr">
        <is>
          <t>GO File C/cab@ Cj 5k AS</t>
        </is>
      </c>
      <c r="G115" s="4" t="inlineStr">
        <is>
          <t>Filete</t>
        </is>
      </c>
      <c r="H115" s="6" t="n">
        <v>114.759</v>
      </c>
      <c r="I115" s="9" t="n">
        <v>990</v>
      </c>
      <c r="J115" s="9" t="n">
        <v>0</v>
      </c>
      <c r="K115" s="9" t="n">
        <v>0</v>
      </c>
      <c r="L115" s="6">
        <f>MAX(J115 - K115, 0) * MAX((0 - 10)/(10), 0)</f>
        <v/>
      </c>
      <c r="M115" s="9">
        <f>SUMIFS('Stock - ETA'!$R$3:R2202,'Stock - ETA'!$F$3:F2202,'Rango proyecciones'!C115,'Stock - ETA'!$AA$3:AA2202,'Rango proyecciones'!$AJ$5)</f>
        <v/>
      </c>
      <c r="N115" s="9">
        <f>SUMIF('Stock - Puerto Chile'!$G$2:G649,'Rango proyecciones'!C115,'Stock - Puerto Chile'!$L$2:L649)</f>
        <v/>
      </c>
      <c r="O115" s="9">
        <f>9510 * (0 / 24)</f>
        <v/>
      </c>
      <c r="P115" s="9">
        <f>42300 * (0 / 24)</f>
        <v/>
      </c>
      <c r="Q115" s="17">
        <f>H115 + P115 + M115</f>
        <v/>
      </c>
      <c r="R115" s="9">
        <f>MAX(J115 - K115, 0) * MAX((0 - 7)/(7), 0)</f>
        <v/>
      </c>
      <c r="S115" s="9">
        <f>SUMIFS('Stock - ETA'!$H$3:H2202,'Stock - ETA'!$F$3:F2202,'Rango proyecciones'!C115,'Stock - ETA'!$Q$3:Q2202,'Rango proyecciones'!$AJ$5)</f>
        <v/>
      </c>
      <c r="T115" s="9">
        <f>SUMIF('Stock - Puerto Chile'!$G$2:G649,'Rango proyecciones'!C115,'Stock - Puerto Chile'!$N$2:N649)</f>
        <v/>
      </c>
      <c r="U115" s="9">
        <f>9510 * (0 / 24)</f>
        <v/>
      </c>
      <c r="V115" s="9">
        <f>42300 * (0 / 24)</f>
        <v/>
      </c>
      <c r="W115" s="17">
        <f>H115 + V115 + S115</f>
        <v/>
      </c>
      <c r="X115" s="6">
        <f>SUMIFS('Stock - ETA'!$S$3:S2202,'Stock - ETA'!$F$3:F2202,'Rango proyecciones'!C115,'Stock - ETA'!$AA$3:AA2202,'Rango proyecciones'!$AJ$5) + SUMIFS('Stock - ETA'!$R$3:R2202,'Stock - ETA'!$F$3:F2202,'Rango proyecciones'!C115,'Stock - ETA'!$AA$3:AA2202,'Rango proyecciones'!$AJ$7)</f>
        <v/>
      </c>
      <c r="Y115" s="9" t="n"/>
      <c r="Z115" s="17">
        <f>X115 + Y115</f>
        <v/>
      </c>
      <c r="AA115" s="9">
        <f>SUMIFS('Stock - ETA'!$I$3:I2202,'Stock - ETA'!$F$3:F2202,'Rango proyecciones'!C115,'Stock - ETA'!$Q$3:Q2202,'Rango proyecciones'!$AJ$5) + SUMIFS('Stock - ETA'!$H$3:H2202,'Stock - ETA'!$F$3:F2202,'Rango proyecciones'!C115,'Stock - ETA'!$Q$3:Q2202,'Rango proyecciones'!$AJ$7)</f>
        <v/>
      </c>
      <c r="AB115" s="9" t="n"/>
      <c r="AC115" s="17">
        <f>AA115 + AB115</f>
        <v/>
      </c>
      <c r="AD115" s="6" t="n">
        <v>24041</v>
      </c>
      <c r="AE115" s="9">
        <f>SUMIFS('Stock - ETA'!$T$3:T2202,'Stock - ETA'!$F$3:F2202,'Rango proyecciones'!C115,'Stock - ETA'!$AA$3:AA2202,'Rango proyecciones'!$AJ$5) + SUMIFS('Stock - ETA'!$S$3:S2202,'Stock - ETA'!$F$3:F2202,'Rango proyecciones'!C115,'Stock - ETA'!$AA$3:AA2202,'Rango proyecciones'!$AJ$8)</f>
        <v/>
      </c>
      <c r="AF115" s="17">
        <f> 0.6 * AD115 + AE115</f>
        <v/>
      </c>
      <c r="AG115" s="9">
        <f>SUMIFS('Stock - ETA'!$J$3:J2202,'Stock - ETA'!$F$3:F2202,'Rango proyecciones'!C115,'Stock - ETA'!$Q$3:Q2202,'Rango proyecciones'!$AJ$5) + SUMIFS('Stock - ETA'!$I$3:I2202,'Stock - ETA'!$F$3:F2202,'Rango proyecciones'!C115,'Stock - ETA'!$Q$3:Q2202,'Rango proyecciones'!$AJ$8)</f>
        <v/>
      </c>
      <c r="AH115" s="17">
        <f> 0.6 * AD115 + AG115</f>
        <v/>
      </c>
      <c r="AI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 america1021538</t>
        </is>
      </c>
      <c r="D116" s="4" t="inlineStr">
        <is>
          <t>Agro America</t>
        </is>
      </c>
      <c r="E116" s="4" t="n">
        <v>1021538</v>
      </c>
      <c r="F116" s="4" t="inlineStr">
        <is>
          <t>GO Pecho Belly S/p@ Vp Cj AS</t>
        </is>
      </c>
      <c r="G116" s="4" t="inlineStr">
        <is>
          <t>Panceta</t>
        </is>
      </c>
      <c r="H116" s="6" t="n">
        <v>92763.17</v>
      </c>
      <c r="I116" s="9" t="n">
        <v>88000</v>
      </c>
      <c r="J116" s="9" t="n">
        <v>114223.425</v>
      </c>
      <c r="K116" s="9" t="n">
        <v>192118.69</v>
      </c>
      <c r="L116" s="6">
        <f>MAX(J116 - K116, 0) * MAX((0 - 10)/(10), 0)</f>
        <v/>
      </c>
      <c r="M116" s="9">
        <f>SUMIFS('Stock - ETA'!$R$3:R2202,'Stock - ETA'!$F$3:F2202,'Rango proyecciones'!C116,'Stock - ETA'!$AA$3:AA2202,'Rango proyecciones'!$AJ$5)</f>
        <v/>
      </c>
      <c r="N116" s="9">
        <f>SUMIF('Stock - Puerto Chile'!$G$2:G649,'Rango proyecciones'!C116,'Stock - Puerto Chile'!$L$2:L649)</f>
        <v/>
      </c>
      <c r="O116" s="9">
        <f>0 * (0 / 24)</f>
        <v/>
      </c>
      <c r="P116" s="9">
        <f>67.1 * (0 / 24)</f>
        <v/>
      </c>
      <c r="Q116" s="17">
        <f>H116 + P116 + M116</f>
        <v/>
      </c>
      <c r="R116" s="9">
        <f>MAX(J116 - K116, 0) * MAX((0 - 7)/(7), 0)</f>
        <v/>
      </c>
      <c r="S116" s="9">
        <f>SUMIFS('Stock - ETA'!$H$3:H2202,'Stock - ETA'!$F$3:F2202,'Rango proyecciones'!C116,'Stock - ETA'!$Q$3:Q2202,'Rango proyecciones'!$AJ$5)</f>
        <v/>
      </c>
      <c r="T116" s="9">
        <f>SUMIF('Stock - Puerto Chile'!$G$2:G649,'Rango proyecciones'!C116,'Stock - Puerto Chile'!$N$2:N649)</f>
        <v/>
      </c>
      <c r="U116" s="9">
        <f>0 * (0 / 24)</f>
        <v/>
      </c>
      <c r="V116" s="9">
        <f>67.1 * (0 / 24)</f>
        <v/>
      </c>
      <c r="W116" s="17">
        <f>H116 + V116 + S116</f>
        <v/>
      </c>
      <c r="X116" s="6">
        <f>SUMIFS('Stock - ETA'!$S$3:S2202,'Stock - ETA'!$F$3:F2202,'Rango proyecciones'!C116,'Stock - ETA'!$AA$3:AA2202,'Rango proyecciones'!$AJ$5) + SUMIFS('Stock - ETA'!$R$3:R2202,'Stock - ETA'!$F$3:F2202,'Rango proyecciones'!C116,'Stock - ETA'!$AA$3:AA2202,'Rango proyecciones'!$AJ$7)</f>
        <v/>
      </c>
      <c r="Y116" s="9" t="n"/>
      <c r="Z116" s="17">
        <f>X116 + Y116</f>
        <v/>
      </c>
      <c r="AA116" s="9">
        <f>SUMIFS('Stock - ETA'!$I$3:I2202,'Stock - ETA'!$F$3:F2202,'Rango proyecciones'!C116,'Stock - ETA'!$Q$3:Q2202,'Rango proyecciones'!$AJ$5) + SUMIFS('Stock - ETA'!$H$3:H2202,'Stock - ETA'!$F$3:F2202,'Rango proyecciones'!C116,'Stock - ETA'!$Q$3:Q2202,'Rango proyecciones'!$AJ$7)</f>
        <v/>
      </c>
      <c r="AB116" s="9" t="n"/>
      <c r="AC116" s="17">
        <f>AA116 + AB116</f>
        <v/>
      </c>
      <c r="AD116" s="6" t="n">
        <v>120162</v>
      </c>
      <c r="AE116" s="9">
        <f>SUMIFS('Stock - ETA'!$T$3:T2202,'Stock - ETA'!$F$3:F2202,'Rango proyecciones'!C116,'Stock - ETA'!$AA$3:AA2202,'Rango proyecciones'!$AJ$5) + SUMIFS('Stock - ETA'!$S$3:S2202,'Stock - ETA'!$F$3:F2202,'Rango proyecciones'!C116,'Stock - ETA'!$AA$3:AA2202,'Rango proyecciones'!$AJ$8)</f>
        <v/>
      </c>
      <c r="AF116" s="17">
        <f> 0.6 * AD116 + AE116</f>
        <v/>
      </c>
      <c r="AG116" s="9">
        <f>SUMIFS('Stock - ETA'!$J$3:J2202,'Stock - ETA'!$F$3:F2202,'Rango proyecciones'!C116,'Stock - ETA'!$Q$3:Q2202,'Rango proyecciones'!$AJ$5) + SUMIFS('Stock - ETA'!$I$3:I2202,'Stock - ETA'!$F$3:F2202,'Rango proyecciones'!C116,'Stock - ETA'!$Q$3:Q2202,'Rango proyecciones'!$AJ$8)</f>
        <v/>
      </c>
      <c r="AH116" s="17">
        <f> 0.6 * AD116 + AG116</f>
        <v/>
      </c>
      <c r="AI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agro america1021539</t>
        </is>
      </c>
      <c r="D117" s="4" t="inlineStr">
        <is>
          <t>Agro America</t>
        </is>
      </c>
      <c r="E117" s="4" t="n">
        <v>1021539</v>
      </c>
      <c r="F117" s="4" t="inlineStr">
        <is>
          <t>GO Pecho Belly C/Hso pec@ Vp Cj AS</t>
        </is>
      </c>
      <c r="G117" s="4" t="inlineStr">
        <is>
          <t>Panceta</t>
        </is>
      </c>
      <c r="H117" s="6" t="n">
        <v>0</v>
      </c>
      <c r="I117" s="9" t="n">
        <v>11500</v>
      </c>
      <c r="J117" s="9" t="n">
        <v>29363.951</v>
      </c>
      <c r="K117" s="9" t="n">
        <v>38130.9</v>
      </c>
      <c r="L117" s="6">
        <f>MAX(J117 - K117, 0) * MAX((0 - 10)/(10), 0)</f>
        <v/>
      </c>
      <c r="M117" s="9">
        <f>SUMIFS('Stock - ETA'!$R$3:R2202,'Stock - ETA'!$F$3:F2202,'Rango proyecciones'!C117,'Stock - ETA'!$AA$3:AA2202,'Rango proyecciones'!$AJ$5)</f>
        <v/>
      </c>
      <c r="N117" s="9">
        <f>SUMIF('Stock - Puerto Chile'!$G$2:G649,'Rango proyecciones'!C117,'Stock - Puerto Chile'!$L$2:L649)</f>
        <v/>
      </c>
      <c r="O117" s="9">
        <f>0 * (0 / 24)</f>
        <v/>
      </c>
      <c r="P117" s="9">
        <f>0 * (0 / 24)</f>
        <v/>
      </c>
      <c r="Q117" s="17">
        <f>H117 + P117 + M117</f>
        <v/>
      </c>
      <c r="R117" s="9">
        <f>MAX(J117 - K117, 0) * MAX((0 - 7)/(7), 0)</f>
        <v/>
      </c>
      <c r="S117" s="9">
        <f>SUMIFS('Stock - ETA'!$H$3:H2202,'Stock - ETA'!$F$3:F2202,'Rango proyecciones'!C117,'Stock - ETA'!$Q$3:Q2202,'Rango proyecciones'!$AJ$5)</f>
        <v/>
      </c>
      <c r="T117" s="9">
        <f>SUMIF('Stock - Puerto Chile'!$G$2:G649,'Rango proyecciones'!C117,'Stock - Puerto Chile'!$N$2:N649)</f>
        <v/>
      </c>
      <c r="U117" s="9">
        <f>0 * (0 / 24)</f>
        <v/>
      </c>
      <c r="V117" s="9">
        <f>0 * (0 / 24)</f>
        <v/>
      </c>
      <c r="W117" s="17">
        <f>H117 + V117 + S117</f>
        <v/>
      </c>
      <c r="X117" s="6">
        <f>SUMIFS('Stock - ETA'!$S$3:S2202,'Stock - ETA'!$F$3:F2202,'Rango proyecciones'!C117,'Stock - ETA'!$AA$3:AA2202,'Rango proyecciones'!$AJ$5) + SUMIFS('Stock - ETA'!$R$3:R2202,'Stock - ETA'!$F$3:F2202,'Rango proyecciones'!C117,'Stock - ETA'!$AA$3:AA2202,'Rango proyecciones'!$AJ$7)</f>
        <v/>
      </c>
      <c r="Y117" s="9" t="n"/>
      <c r="Z117" s="17">
        <f>X117 + Y117</f>
        <v/>
      </c>
      <c r="AA117" s="9">
        <f>SUMIFS('Stock - ETA'!$I$3:I2202,'Stock - ETA'!$F$3:F2202,'Rango proyecciones'!C117,'Stock - ETA'!$Q$3:Q2202,'Rango proyecciones'!$AJ$5) + SUMIFS('Stock - ETA'!$H$3:H2202,'Stock - ETA'!$F$3:F2202,'Rango proyecciones'!C117,'Stock - ETA'!$Q$3:Q2202,'Rango proyecciones'!$AJ$7)</f>
        <v/>
      </c>
      <c r="AB117" s="9" t="n"/>
      <c r="AC117" s="17">
        <f>AA117 + AB117</f>
        <v/>
      </c>
      <c r="AD117" s="6" t="n">
        <v>11794</v>
      </c>
      <c r="AE117" s="9">
        <f>SUMIFS('Stock - ETA'!$T$3:T2202,'Stock - ETA'!$F$3:F2202,'Rango proyecciones'!C117,'Stock - ETA'!$AA$3:AA2202,'Rango proyecciones'!$AJ$5) + SUMIFS('Stock - ETA'!$S$3:S2202,'Stock - ETA'!$F$3:F2202,'Rango proyecciones'!C117,'Stock - ETA'!$AA$3:AA2202,'Rango proyecciones'!$AJ$8)</f>
        <v/>
      </c>
      <c r="AF117" s="17">
        <f> 0.6 * AD117 + AE117</f>
        <v/>
      </c>
      <c r="AG117" s="9">
        <f>SUMIFS('Stock - ETA'!$J$3:J2202,'Stock - ETA'!$F$3:F2202,'Rango proyecciones'!C117,'Stock - ETA'!$Q$3:Q2202,'Rango proyecciones'!$AJ$5) + SUMIFS('Stock - ETA'!$I$3:I2202,'Stock - ETA'!$F$3:F2202,'Rango proyecciones'!C117,'Stock - ETA'!$Q$3:Q2202,'Rango proyecciones'!$AJ$8)</f>
        <v/>
      </c>
      <c r="AH117" s="17">
        <f> 0.6 * AD117 + AG117</f>
        <v/>
      </c>
      <c r="AI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agro america1022619</t>
        </is>
      </c>
      <c r="D118" s="4" t="inlineStr">
        <is>
          <t>Agro America</t>
        </is>
      </c>
      <c r="E118" s="4" t="n">
        <v>1022619</v>
      </c>
      <c r="F118" s="4" t="inlineStr">
        <is>
          <t>GO Malaya 5-6mm@ Vp Cj AS</t>
        </is>
      </c>
      <c r="G118" s="4" t="inlineStr">
        <is>
          <t>Prolijado</t>
        </is>
      </c>
      <c r="H118" s="6" t="n">
        <v>18815.282</v>
      </c>
      <c r="I118" s="9" t="n">
        <v>3758</v>
      </c>
      <c r="J118" s="9" t="n">
        <v>0</v>
      </c>
      <c r="K118" s="9" t="n">
        <v>0</v>
      </c>
      <c r="L118" s="6">
        <f>MAX(J118 - K118, 0) * MAX((0 - 10)/(10), 0)</f>
        <v/>
      </c>
      <c r="M118" s="9">
        <f>SUMIFS('Stock - ETA'!$R$3:R2202,'Stock - ETA'!$F$3:F2202,'Rango proyecciones'!C118,'Stock - ETA'!$AA$3:AA2202,'Rango proyecciones'!$AJ$5)</f>
        <v/>
      </c>
      <c r="N118" s="9">
        <f>SUMIF('Stock - Puerto Chile'!$G$2:G649,'Rango proyecciones'!C118,'Stock - Puerto Chile'!$L$2:L649)</f>
        <v/>
      </c>
      <c r="O118" s="9">
        <f>0 * (0 / 24)</f>
        <v/>
      </c>
      <c r="P118" s="9">
        <f>49621.238 * (0 / 24)</f>
        <v/>
      </c>
      <c r="Q118" s="17">
        <f>H118 + P118 + M118</f>
        <v/>
      </c>
      <c r="R118" s="9">
        <f>MAX(J118 - K118, 0) * MAX((0 - 7)/(7), 0)</f>
        <v/>
      </c>
      <c r="S118" s="9">
        <f>SUMIFS('Stock - ETA'!$H$3:H2202,'Stock - ETA'!$F$3:F2202,'Rango proyecciones'!C118,'Stock - ETA'!$Q$3:Q2202,'Rango proyecciones'!$AJ$5)</f>
        <v/>
      </c>
      <c r="T118" s="9">
        <f>SUMIF('Stock - Puerto Chile'!$G$2:G649,'Rango proyecciones'!C118,'Stock - Puerto Chile'!$N$2:N649)</f>
        <v/>
      </c>
      <c r="U118" s="9">
        <f>0 * (0 / 24)</f>
        <v/>
      </c>
      <c r="V118" s="9">
        <f>49621.238 * (0 / 24)</f>
        <v/>
      </c>
      <c r="W118" s="17">
        <f>H118 + V118 + S118</f>
        <v/>
      </c>
      <c r="X118" s="6">
        <f>SUMIFS('Stock - ETA'!$S$3:S2202,'Stock - ETA'!$F$3:F2202,'Rango proyecciones'!C118,'Stock - ETA'!$AA$3:AA2202,'Rango proyecciones'!$AJ$5) + SUMIFS('Stock - ETA'!$R$3:R2202,'Stock - ETA'!$F$3:F2202,'Rango proyecciones'!C118,'Stock - ETA'!$AA$3:AA2202,'Rango proyecciones'!$AJ$7)</f>
        <v/>
      </c>
      <c r="Y118" s="9" t="n"/>
      <c r="Z118" s="17">
        <f>X118 + Y118</f>
        <v/>
      </c>
      <c r="AA118" s="9">
        <f>SUMIFS('Stock - ETA'!$I$3:I2202,'Stock - ETA'!$F$3:F2202,'Rango proyecciones'!C118,'Stock - ETA'!$Q$3:Q2202,'Rango proyecciones'!$AJ$5) + SUMIFS('Stock - ETA'!$H$3:H2202,'Stock - ETA'!$F$3:F2202,'Rango proyecciones'!C118,'Stock - ETA'!$Q$3:Q2202,'Rango proyecciones'!$AJ$7)</f>
        <v/>
      </c>
      <c r="AB118" s="9" t="n"/>
      <c r="AC118" s="17">
        <f>AA118 + AB118</f>
        <v/>
      </c>
      <c r="AD118" s="6" t="n"/>
      <c r="AE118" s="9">
        <f>SUMIFS('Stock - ETA'!$T$3:T2202,'Stock - ETA'!$F$3:F2202,'Rango proyecciones'!C118,'Stock - ETA'!$AA$3:AA2202,'Rango proyecciones'!$AJ$5) + SUMIFS('Stock - ETA'!$S$3:S2202,'Stock - ETA'!$F$3:F2202,'Rango proyecciones'!C118,'Stock - ETA'!$AA$3:AA2202,'Rango proyecciones'!$AJ$8)</f>
        <v/>
      </c>
      <c r="AF118" s="17">
        <f> 0.6 * AD118 + AE118</f>
        <v/>
      </c>
      <c r="AG118" s="9">
        <f>SUMIFS('Stock - ETA'!$J$3:J2202,'Stock - ETA'!$F$3:F2202,'Rango proyecciones'!C118,'Stock - ETA'!$Q$3:Q2202,'Rango proyecciones'!$AJ$5) + SUMIFS('Stock - ETA'!$I$3:I2202,'Stock - ETA'!$F$3:F2202,'Rango proyecciones'!C118,'Stock - ETA'!$Q$3:Q2202,'Rango proyecciones'!$AJ$8)</f>
        <v/>
      </c>
      <c r="AH118" s="17">
        <f> 0.6 * AD118 + AG118</f>
        <v/>
      </c>
      <c r="AI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agro america1022883</t>
        </is>
      </c>
      <c r="D119" s="4" t="inlineStr">
        <is>
          <t>Agro America</t>
        </is>
      </c>
      <c r="E119" s="4" t="n">
        <v>1022883</v>
      </c>
      <c r="F119" s="4" t="inlineStr">
        <is>
          <t>GO BB Ribs 640g@ Cj 16k AS</t>
        </is>
      </c>
      <c r="G119" s="4" t="inlineStr">
        <is>
          <t>Chuleta</t>
        </is>
      </c>
      <c r="H119" s="6" t="n">
        <v>33500.21</v>
      </c>
      <c r="I119" s="9" t="n">
        <v>0</v>
      </c>
      <c r="J119" s="9" t="n">
        <v>0</v>
      </c>
      <c r="K119" s="9" t="n">
        <v>0</v>
      </c>
      <c r="L119" s="6">
        <f>MAX(J119 - K119, 0) * MAX((0 - 10)/(10), 0)</f>
        <v/>
      </c>
      <c r="M119" s="9">
        <f>SUMIFS('Stock - ETA'!$R$3:R2202,'Stock - ETA'!$F$3:F2202,'Rango proyecciones'!C119,'Stock - ETA'!$AA$3:AA2202,'Rango proyecciones'!$AJ$5)</f>
        <v/>
      </c>
      <c r="N119" s="9">
        <f>SUMIF('Stock - Puerto Chile'!$G$2:G649,'Rango proyecciones'!C119,'Stock - Puerto Chile'!$L$2:L649)</f>
        <v/>
      </c>
      <c r="O119" s="9" t="n"/>
      <c r="P119" s="9" t="n"/>
      <c r="Q119" s="17">
        <f>H119 + P119 + M119</f>
        <v/>
      </c>
      <c r="R119" s="9">
        <f>MAX(J119 - K119, 0) * MAX((0 - 7)/(7), 0)</f>
        <v/>
      </c>
      <c r="S119" s="9">
        <f>SUMIFS('Stock - ETA'!$H$3:H2202,'Stock - ETA'!$F$3:F2202,'Rango proyecciones'!C119,'Stock - ETA'!$Q$3:Q2202,'Rango proyecciones'!$AJ$5)</f>
        <v/>
      </c>
      <c r="T119" s="9">
        <f>SUMIF('Stock - Puerto Chile'!$G$2:G649,'Rango proyecciones'!C119,'Stock - Puerto Chile'!$N$2:N649)</f>
        <v/>
      </c>
      <c r="U119" s="9" t="n"/>
      <c r="V119" s="9" t="n"/>
      <c r="W119" s="17">
        <f>H119 + V119 + S119</f>
        <v/>
      </c>
      <c r="X119" s="6">
        <f>SUMIFS('Stock - ETA'!$S$3:S2202,'Stock - ETA'!$F$3:F2202,'Rango proyecciones'!C119,'Stock - ETA'!$AA$3:AA2202,'Rango proyecciones'!$AJ$5) + SUMIFS('Stock - ETA'!$R$3:R2202,'Stock - ETA'!$F$3:F2202,'Rango proyecciones'!C119,'Stock - ETA'!$AA$3:AA2202,'Rango proyecciones'!$AJ$7)</f>
        <v/>
      </c>
      <c r="Y119" s="9" t="n"/>
      <c r="Z119" s="17">
        <f>X119 + Y119</f>
        <v/>
      </c>
      <c r="AA119" s="9">
        <f>SUMIFS('Stock - ETA'!$I$3:I2202,'Stock - ETA'!$F$3:F2202,'Rango proyecciones'!C119,'Stock - ETA'!$Q$3:Q2202,'Rango proyecciones'!$AJ$5) + SUMIFS('Stock - ETA'!$H$3:H2202,'Stock - ETA'!$F$3:F2202,'Rango proyecciones'!C119,'Stock - ETA'!$Q$3:Q2202,'Rango proyecciones'!$AJ$7)</f>
        <v/>
      </c>
      <c r="AB119" s="9" t="n"/>
      <c r="AC119" s="17">
        <f>AA119 + AB119</f>
        <v/>
      </c>
      <c r="AD119" s="6" t="n">
        <v>14775</v>
      </c>
      <c r="AE119" s="9">
        <f>SUMIFS('Stock - ETA'!$T$3:T2202,'Stock - ETA'!$F$3:F2202,'Rango proyecciones'!C119,'Stock - ETA'!$AA$3:AA2202,'Rango proyecciones'!$AJ$5) + SUMIFS('Stock - ETA'!$S$3:S2202,'Stock - ETA'!$F$3:F2202,'Rango proyecciones'!C119,'Stock - ETA'!$AA$3:AA2202,'Rango proyecciones'!$AJ$8)</f>
        <v/>
      </c>
      <c r="AF119" s="17">
        <f> 0.6 * AD119 + AE119</f>
        <v/>
      </c>
      <c r="AG119" s="9">
        <f>SUMIFS('Stock - ETA'!$J$3:J2202,'Stock - ETA'!$F$3:F2202,'Rango proyecciones'!C119,'Stock - ETA'!$Q$3:Q2202,'Rango proyecciones'!$AJ$5) + SUMIFS('Stock - ETA'!$I$3:I2202,'Stock - ETA'!$F$3:F2202,'Rango proyecciones'!C119,'Stock - ETA'!$Q$3:Q2202,'Rango proyecciones'!$AJ$8)</f>
        <v/>
      </c>
      <c r="AH119" s="17">
        <f> 0.6 * AD119 + AG119</f>
        <v/>
      </c>
      <c r="AI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america1023190</t>
        </is>
      </c>
      <c r="D120" s="4" t="inlineStr">
        <is>
          <t>Agro America</t>
        </is>
      </c>
      <c r="E120" s="4" t="n">
        <v>1023190</v>
      </c>
      <c r="F120" s="4" t="inlineStr">
        <is>
          <t>GO Pana s/Corazon@ Bo Cj 20k AS</t>
        </is>
      </c>
      <c r="G120" s="4" t="inlineStr">
        <is>
          <t>Subprod</t>
        </is>
      </c>
      <c r="H120" s="6" t="n">
        <v>47430.764</v>
      </c>
      <c r="I120" s="9" t="n">
        <v>48000</v>
      </c>
      <c r="J120" s="9" t="n">
        <v>0</v>
      </c>
      <c r="K120" s="9" t="n">
        <v>0</v>
      </c>
      <c r="L120" s="6">
        <f>MAX(J120 - K120, 0) * MAX((0 - 10)/(10), 0)</f>
        <v/>
      </c>
      <c r="M120" s="9">
        <f>SUMIFS('Stock - ETA'!$R$3:R2202,'Stock - ETA'!$F$3:F2202,'Rango proyecciones'!C120,'Stock - ETA'!$AA$3:AA2202,'Rango proyecciones'!$AJ$5)</f>
        <v/>
      </c>
      <c r="N120" s="9">
        <f>SUMIF('Stock - Puerto Chile'!$G$2:G649,'Rango proyecciones'!C120,'Stock - Puerto Chile'!$L$2:L649)</f>
        <v/>
      </c>
      <c r="O120" s="9">
        <f>20.627 * (0 / 24)</f>
        <v/>
      </c>
      <c r="P120" s="9">
        <f>0 * (0 / 24)</f>
        <v/>
      </c>
      <c r="Q120" s="17">
        <f>H120 + P120 + M120</f>
        <v/>
      </c>
      <c r="R120" s="9">
        <f>MAX(J120 - K120, 0) * MAX((0 - 7)/(7), 0)</f>
        <v/>
      </c>
      <c r="S120" s="9">
        <f>SUMIFS('Stock - ETA'!$H$3:H2202,'Stock - ETA'!$F$3:F2202,'Rango proyecciones'!C120,'Stock - ETA'!$Q$3:Q2202,'Rango proyecciones'!$AJ$5)</f>
        <v/>
      </c>
      <c r="T120" s="9">
        <f>SUMIF('Stock - Puerto Chile'!$G$2:G649,'Rango proyecciones'!C120,'Stock - Puerto Chile'!$N$2:N649)</f>
        <v/>
      </c>
      <c r="U120" s="9">
        <f>20.627 * (0 / 24)</f>
        <v/>
      </c>
      <c r="V120" s="9">
        <f>0 * (0 / 24)</f>
        <v/>
      </c>
      <c r="W120" s="17">
        <f>H120 + V120 + S120</f>
        <v/>
      </c>
      <c r="X120" s="6">
        <f>SUMIFS('Stock - ETA'!$S$3:S2202,'Stock - ETA'!$F$3:F2202,'Rango proyecciones'!C120,'Stock - ETA'!$AA$3:AA2202,'Rango proyecciones'!$AJ$5) + SUMIFS('Stock - ETA'!$R$3:R2202,'Stock - ETA'!$F$3:F2202,'Rango proyecciones'!C120,'Stock - ETA'!$AA$3:AA2202,'Rango proyecciones'!$AJ$7)</f>
        <v/>
      </c>
      <c r="Y120" s="9" t="n"/>
      <c r="Z120" s="17">
        <f>X120 + Y120</f>
        <v/>
      </c>
      <c r="AA120" s="9">
        <f>SUMIFS('Stock - ETA'!$I$3:I2202,'Stock - ETA'!$F$3:F2202,'Rango proyecciones'!C120,'Stock - ETA'!$Q$3:Q2202,'Rango proyecciones'!$AJ$5) + SUMIFS('Stock - ETA'!$H$3:H2202,'Stock - ETA'!$F$3:F2202,'Rango proyecciones'!C120,'Stock - ETA'!$Q$3:Q2202,'Rango proyecciones'!$AJ$7)</f>
        <v/>
      </c>
      <c r="AB120" s="9" t="n"/>
      <c r="AC120" s="17">
        <f>AA120 + AB120</f>
        <v/>
      </c>
      <c r="AD120" s="6" t="n"/>
      <c r="AE120" s="9">
        <f>SUMIFS('Stock - ETA'!$T$3:T2202,'Stock - ETA'!$F$3:F2202,'Rango proyecciones'!C120,'Stock - ETA'!$AA$3:AA2202,'Rango proyecciones'!$AJ$5) + SUMIFS('Stock - ETA'!$S$3:S2202,'Stock - ETA'!$F$3:F2202,'Rango proyecciones'!C120,'Stock - ETA'!$AA$3:AA2202,'Rango proyecciones'!$AJ$8)</f>
        <v/>
      </c>
      <c r="AF120" s="17">
        <f> 0.6 * AD120 + AE120</f>
        <v/>
      </c>
      <c r="AG120" s="9">
        <f>SUMIFS('Stock - ETA'!$J$3:J2202,'Stock - ETA'!$F$3:F2202,'Rango proyecciones'!C120,'Stock - ETA'!$Q$3:Q2202,'Rango proyecciones'!$AJ$5) + SUMIFS('Stock - ETA'!$I$3:I2202,'Stock - ETA'!$F$3:F2202,'Rango proyecciones'!C120,'Stock - ETA'!$Q$3:Q2202,'Rango proyecciones'!$AJ$8)</f>
        <v/>
      </c>
      <c r="AH120" s="17">
        <f> 0.6 * AD120 + AG120</f>
        <v/>
      </c>
      <c r="AI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 america1023273</t>
        </is>
      </c>
      <c r="D121" s="4" t="inlineStr">
        <is>
          <t>Agro America</t>
        </is>
      </c>
      <c r="E121" s="4" t="n">
        <v>1023273</v>
      </c>
      <c r="F121" s="4" t="inlineStr">
        <is>
          <t>GO Posta Negra@ Va Cj 20k</t>
        </is>
      </c>
      <c r="G121" s="4" t="inlineStr">
        <is>
          <t>Pierna</t>
        </is>
      </c>
      <c r="H121" s="6" t="n">
        <v>18124.693</v>
      </c>
      <c r="I121" s="9" t="n">
        <v>15488</v>
      </c>
      <c r="J121" s="9" t="n">
        <v>6860</v>
      </c>
      <c r="K121" s="9" t="n">
        <v>5564.49</v>
      </c>
      <c r="L121" s="6">
        <f>MAX(J121 - K121, 0) * MAX((0 - 10)/(10), 0)</f>
        <v/>
      </c>
      <c r="M121" s="9">
        <f>SUMIFS('Stock - ETA'!$R$3:R2202,'Stock - ETA'!$F$3:F2202,'Rango proyecciones'!C121,'Stock - ETA'!$AA$3:AA2202,'Rango proyecciones'!$AJ$5)</f>
        <v/>
      </c>
      <c r="N121" s="9">
        <f>SUMIF('Stock - Puerto Chile'!$G$2:G649,'Rango proyecciones'!C121,'Stock - Puerto Chile'!$L$2:L649)</f>
        <v/>
      </c>
      <c r="O121" s="9">
        <f>0 * (0 / 24)</f>
        <v/>
      </c>
      <c r="P121" s="9">
        <f>11411.711 * (0 / 24)</f>
        <v/>
      </c>
      <c r="Q121" s="17">
        <f>H121 + P121 + M121</f>
        <v/>
      </c>
      <c r="R121" s="9">
        <f>MAX(J121 - K121, 0) * MAX((0 - 7)/(7), 0)</f>
        <v/>
      </c>
      <c r="S121" s="9">
        <f>SUMIFS('Stock - ETA'!$H$3:H2202,'Stock - ETA'!$F$3:F2202,'Rango proyecciones'!C121,'Stock - ETA'!$Q$3:Q2202,'Rango proyecciones'!$AJ$5)</f>
        <v/>
      </c>
      <c r="T121" s="9">
        <f>SUMIF('Stock - Puerto Chile'!$G$2:G649,'Rango proyecciones'!C121,'Stock - Puerto Chile'!$N$2:N649)</f>
        <v/>
      </c>
      <c r="U121" s="9">
        <f>0 * (0 / 24)</f>
        <v/>
      </c>
      <c r="V121" s="9">
        <f>11411.711 * (0 / 24)</f>
        <v/>
      </c>
      <c r="W121" s="17">
        <f>H121 + V121 + S121</f>
        <v/>
      </c>
      <c r="X121" s="6">
        <f>SUMIFS('Stock - ETA'!$S$3:S2202,'Stock - ETA'!$F$3:F2202,'Rango proyecciones'!C121,'Stock - ETA'!$AA$3:AA2202,'Rango proyecciones'!$AJ$5) + SUMIFS('Stock - ETA'!$R$3:R2202,'Stock - ETA'!$F$3:F2202,'Rango proyecciones'!C121,'Stock - ETA'!$AA$3:AA2202,'Rango proyecciones'!$AJ$7)</f>
        <v/>
      </c>
      <c r="Y121" s="9" t="n"/>
      <c r="Z121" s="17">
        <f>X121 + Y121</f>
        <v/>
      </c>
      <c r="AA121" s="9">
        <f>SUMIFS('Stock - ETA'!$I$3:I2202,'Stock - ETA'!$F$3:F2202,'Rango proyecciones'!C121,'Stock - ETA'!$Q$3:Q2202,'Rango proyecciones'!$AJ$5) + SUMIFS('Stock - ETA'!$H$3:H2202,'Stock - ETA'!$F$3:F2202,'Rango proyecciones'!C121,'Stock - ETA'!$Q$3:Q2202,'Rango proyecciones'!$AJ$7)</f>
        <v/>
      </c>
      <c r="AB121" s="9" t="n"/>
      <c r="AC121" s="17">
        <f>AA121 + AB121</f>
        <v/>
      </c>
      <c r="AD121" s="6" t="n"/>
      <c r="AE121" s="9">
        <f>SUMIFS('Stock - ETA'!$T$3:T2202,'Stock - ETA'!$F$3:F2202,'Rango proyecciones'!C121,'Stock - ETA'!$AA$3:AA2202,'Rango proyecciones'!$AJ$5) + SUMIFS('Stock - ETA'!$S$3:S2202,'Stock - ETA'!$F$3:F2202,'Rango proyecciones'!C121,'Stock - ETA'!$AA$3:AA2202,'Rango proyecciones'!$AJ$8)</f>
        <v/>
      </c>
      <c r="AF121" s="17">
        <f> 0.6 * AD121 + AE121</f>
        <v/>
      </c>
      <c r="AG121" s="9">
        <f>SUMIFS('Stock - ETA'!$J$3:J2202,'Stock - ETA'!$F$3:F2202,'Rango proyecciones'!C121,'Stock - ETA'!$Q$3:Q2202,'Rango proyecciones'!$AJ$5) + SUMIFS('Stock - ETA'!$I$3:I2202,'Stock - ETA'!$F$3:F2202,'Rango proyecciones'!C121,'Stock - ETA'!$Q$3:Q2202,'Rango proyecciones'!$AJ$8)</f>
        <v/>
      </c>
      <c r="AH121" s="17">
        <f> 0.6 * AD121 + AG121</f>
        <v/>
      </c>
      <c r="AI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 america1023274</t>
        </is>
      </c>
      <c r="D122" s="4" t="inlineStr">
        <is>
          <t>Agro America</t>
        </is>
      </c>
      <c r="E122" s="4" t="n">
        <v>1023274</v>
      </c>
      <c r="F122" s="4" t="inlineStr">
        <is>
          <t>GO Ganso S/g S/abst @ Va Cj 12k</t>
        </is>
      </c>
      <c r="G122" s="4" t="inlineStr">
        <is>
          <t>Pierna</t>
        </is>
      </c>
      <c r="H122" s="6" t="n">
        <v>0</v>
      </c>
      <c r="I122" s="9" t="n">
        <v>18144</v>
      </c>
      <c r="J122" s="9" t="n">
        <v>7475</v>
      </c>
      <c r="K122" s="9" t="n">
        <v>5695.23</v>
      </c>
      <c r="L122" s="6">
        <f>MAX(J122 - K122, 0) * MAX((0 - 10)/(10), 0)</f>
        <v/>
      </c>
      <c r="M122" s="9">
        <f>SUMIFS('Stock - ETA'!$R$3:R2202,'Stock - ETA'!$F$3:F2202,'Rango proyecciones'!C122,'Stock - ETA'!$AA$3:AA2202,'Rango proyecciones'!$AJ$5)</f>
        <v/>
      </c>
      <c r="N122" s="9">
        <f>SUMIF('Stock - Puerto Chile'!$G$2:G649,'Rango proyecciones'!C122,'Stock - Puerto Chile'!$L$2:L649)</f>
        <v/>
      </c>
      <c r="O122" s="9">
        <f>0 * (0 / 24)</f>
        <v/>
      </c>
      <c r="P122" s="9">
        <f>4886.438 * (0 / 24)</f>
        <v/>
      </c>
      <c r="Q122" s="17">
        <f>H122 + P122 + M122</f>
        <v/>
      </c>
      <c r="R122" s="9">
        <f>MAX(J122 - K122, 0) * MAX((0 - 7)/(7), 0)</f>
        <v/>
      </c>
      <c r="S122" s="9">
        <f>SUMIFS('Stock - ETA'!$H$3:H2202,'Stock - ETA'!$F$3:F2202,'Rango proyecciones'!C122,'Stock - ETA'!$Q$3:Q2202,'Rango proyecciones'!$AJ$5)</f>
        <v/>
      </c>
      <c r="T122" s="9">
        <f>SUMIF('Stock - Puerto Chile'!$G$2:G649,'Rango proyecciones'!C122,'Stock - Puerto Chile'!$N$2:N649)</f>
        <v/>
      </c>
      <c r="U122" s="9">
        <f>0 * (0 / 24)</f>
        <v/>
      </c>
      <c r="V122" s="9">
        <f>4886.438 * (0 / 24)</f>
        <v/>
      </c>
      <c r="W122" s="17">
        <f>H122 + V122 + S122</f>
        <v/>
      </c>
      <c r="X122" s="6">
        <f>SUMIFS('Stock - ETA'!$S$3:S2202,'Stock - ETA'!$F$3:F2202,'Rango proyecciones'!C122,'Stock - ETA'!$AA$3:AA2202,'Rango proyecciones'!$AJ$5) + SUMIFS('Stock - ETA'!$R$3:R2202,'Stock - ETA'!$F$3:F2202,'Rango proyecciones'!C122,'Stock - ETA'!$AA$3:AA2202,'Rango proyecciones'!$AJ$7)</f>
        <v/>
      </c>
      <c r="Y122" s="9" t="n"/>
      <c r="Z122" s="17">
        <f>X122 + Y122</f>
        <v/>
      </c>
      <c r="AA122" s="9">
        <f>SUMIFS('Stock - ETA'!$I$3:I2202,'Stock - ETA'!$F$3:F2202,'Rango proyecciones'!C122,'Stock - ETA'!$Q$3:Q2202,'Rango proyecciones'!$AJ$5) + SUMIFS('Stock - ETA'!$H$3:H2202,'Stock - ETA'!$F$3:F2202,'Rango proyecciones'!C122,'Stock - ETA'!$Q$3:Q2202,'Rango proyecciones'!$AJ$7)</f>
        <v/>
      </c>
      <c r="AB122" s="9" t="n"/>
      <c r="AC122" s="17">
        <f>AA122 + AB122</f>
        <v/>
      </c>
      <c r="AD122" s="6" t="n">
        <v>243</v>
      </c>
      <c r="AE122" s="9">
        <f>SUMIFS('Stock - ETA'!$T$3:T2202,'Stock - ETA'!$F$3:F2202,'Rango proyecciones'!C122,'Stock - ETA'!$AA$3:AA2202,'Rango proyecciones'!$AJ$5) + SUMIFS('Stock - ETA'!$S$3:S2202,'Stock - ETA'!$F$3:F2202,'Rango proyecciones'!C122,'Stock - ETA'!$AA$3:AA2202,'Rango proyecciones'!$AJ$8)</f>
        <v/>
      </c>
      <c r="AF122" s="17">
        <f> 0.6 * AD122 + AE122</f>
        <v/>
      </c>
      <c r="AG122" s="9">
        <f>SUMIFS('Stock - ETA'!$J$3:J2202,'Stock - ETA'!$F$3:F2202,'Rango proyecciones'!C122,'Stock - ETA'!$Q$3:Q2202,'Rango proyecciones'!$AJ$5) + SUMIFS('Stock - ETA'!$I$3:I2202,'Stock - ETA'!$F$3:F2202,'Rango proyecciones'!C122,'Stock - ETA'!$Q$3:Q2202,'Rango proyecciones'!$AJ$8)</f>
        <v/>
      </c>
      <c r="AH122" s="17">
        <f> 0.6 * AD122 + AG122</f>
        <v/>
      </c>
      <c r="AI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agro america1023276</t>
        </is>
      </c>
      <c r="D123" s="4" t="inlineStr">
        <is>
          <t>Agro America</t>
        </is>
      </c>
      <c r="E123" s="4" t="n">
        <v>1023276</v>
      </c>
      <c r="F123" s="4" t="inlineStr">
        <is>
          <t>GO Rosada@ Va Cj 20k</t>
        </is>
      </c>
      <c r="G123" s="4" t="inlineStr">
        <is>
          <t>Pierna</t>
        </is>
      </c>
      <c r="H123" s="6" t="n">
        <v>36285.074</v>
      </c>
      <c r="I123" s="9" t="n">
        <v>23105</v>
      </c>
      <c r="J123" s="9" t="n">
        <v>4500</v>
      </c>
      <c r="K123" s="9" t="n">
        <v>2446.83</v>
      </c>
      <c r="L123" s="6">
        <f>MAX(J123 - K123, 0) * MAX((0 - 10)/(10), 0)</f>
        <v/>
      </c>
      <c r="M123" s="9">
        <f>SUMIFS('Stock - ETA'!$R$3:R2202,'Stock - ETA'!$F$3:F2202,'Rango proyecciones'!C123,'Stock - ETA'!$AA$3:AA2202,'Rango proyecciones'!$AJ$5)</f>
        <v/>
      </c>
      <c r="N123" s="9">
        <f>SUMIF('Stock - Puerto Chile'!$G$2:G649,'Rango proyecciones'!C123,'Stock - Puerto Chile'!$L$2:L649)</f>
        <v/>
      </c>
      <c r="O123" s="9">
        <f>0 * (0 / 24)</f>
        <v/>
      </c>
      <c r="P123" s="9">
        <f>5875.448 * (0 / 24)</f>
        <v/>
      </c>
      <c r="Q123" s="17">
        <f>H123 + P123 + M123</f>
        <v/>
      </c>
      <c r="R123" s="9">
        <f>MAX(J123 - K123, 0) * MAX((0 - 7)/(7), 0)</f>
        <v/>
      </c>
      <c r="S123" s="9">
        <f>SUMIFS('Stock - ETA'!$H$3:H2202,'Stock - ETA'!$F$3:F2202,'Rango proyecciones'!C123,'Stock - ETA'!$Q$3:Q2202,'Rango proyecciones'!$AJ$5)</f>
        <v/>
      </c>
      <c r="T123" s="9">
        <f>SUMIF('Stock - Puerto Chile'!$G$2:G649,'Rango proyecciones'!C123,'Stock - Puerto Chile'!$N$2:N649)</f>
        <v/>
      </c>
      <c r="U123" s="9">
        <f>0 * (0 / 24)</f>
        <v/>
      </c>
      <c r="V123" s="9">
        <f>5875.448 * (0 / 24)</f>
        <v/>
      </c>
      <c r="W123" s="17">
        <f>H123 + V123 + S123</f>
        <v/>
      </c>
      <c r="X123" s="6">
        <f>SUMIFS('Stock - ETA'!$S$3:S2202,'Stock - ETA'!$F$3:F2202,'Rango proyecciones'!C123,'Stock - ETA'!$AA$3:AA2202,'Rango proyecciones'!$AJ$5) + SUMIFS('Stock - ETA'!$R$3:R2202,'Stock - ETA'!$F$3:F2202,'Rango proyecciones'!C123,'Stock - ETA'!$AA$3:AA2202,'Rango proyecciones'!$AJ$7)</f>
        <v/>
      </c>
      <c r="Y123" s="9" t="n"/>
      <c r="Z123" s="17">
        <f>X123 + Y123</f>
        <v/>
      </c>
      <c r="AA123" s="9">
        <f>SUMIFS('Stock - ETA'!$I$3:I2202,'Stock - ETA'!$F$3:F2202,'Rango proyecciones'!C123,'Stock - ETA'!$Q$3:Q2202,'Rango proyecciones'!$AJ$5) + SUMIFS('Stock - ETA'!$H$3:H2202,'Stock - ETA'!$F$3:F2202,'Rango proyecciones'!C123,'Stock - ETA'!$Q$3:Q2202,'Rango proyecciones'!$AJ$7)</f>
        <v/>
      </c>
      <c r="AB123" s="9" t="n"/>
      <c r="AC123" s="17">
        <f>AA123 + AB123</f>
        <v/>
      </c>
      <c r="AD123" s="6" t="n"/>
      <c r="AE123" s="9">
        <f>SUMIFS('Stock - ETA'!$T$3:T2202,'Stock - ETA'!$F$3:F2202,'Rango proyecciones'!C123,'Stock - ETA'!$AA$3:AA2202,'Rango proyecciones'!$AJ$5) + SUMIFS('Stock - ETA'!$S$3:S2202,'Stock - ETA'!$F$3:F2202,'Rango proyecciones'!C123,'Stock - ETA'!$AA$3:AA2202,'Rango proyecciones'!$AJ$8)</f>
        <v/>
      </c>
      <c r="AF123" s="17">
        <f> 0.6 * AD123 + AE123</f>
        <v/>
      </c>
      <c r="AG123" s="9">
        <f>SUMIFS('Stock - ETA'!$J$3:J2202,'Stock - ETA'!$F$3:F2202,'Rango proyecciones'!C123,'Stock - ETA'!$Q$3:Q2202,'Rango proyecciones'!$AJ$5) + SUMIFS('Stock - ETA'!$I$3:I2202,'Stock - ETA'!$F$3:F2202,'Rango proyecciones'!C123,'Stock - ETA'!$Q$3:Q2202,'Rango proyecciones'!$AJ$8)</f>
        <v/>
      </c>
      <c r="AH123" s="17">
        <f> 0.6 * AD123 + AG123</f>
        <v/>
      </c>
      <c r="AI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agro america1023446</t>
        </is>
      </c>
      <c r="D124" s="4" t="inlineStr">
        <is>
          <t>Agro America</t>
        </is>
      </c>
      <c r="E124" s="4" t="n">
        <v>1023446</v>
      </c>
      <c r="F124" s="4" t="inlineStr">
        <is>
          <t>GO Panc C/cue@ IWP Cj 20k AS</t>
        </is>
      </c>
      <c r="G124" s="4" t="inlineStr">
        <is>
          <t>Panceta</t>
        </is>
      </c>
      <c r="H124" s="6" t="n">
        <v>1265.231</v>
      </c>
      <c r="I124" s="9" t="n">
        <v>24000</v>
      </c>
      <c r="J124" s="9" t="n">
        <v>13596</v>
      </c>
      <c r="K124" s="9" t="n">
        <v>14466.03</v>
      </c>
      <c r="L124" s="6">
        <f>MAX(J124 - K124, 0) * MAX((0 - 10)/(10), 0)</f>
        <v/>
      </c>
      <c r="M124" s="9">
        <f>SUMIFS('Stock - ETA'!$R$3:R2202,'Stock - ETA'!$F$3:F2202,'Rango proyecciones'!C124,'Stock - ETA'!$AA$3:AA2202,'Rango proyecciones'!$AJ$5)</f>
        <v/>
      </c>
      <c r="N124" s="9">
        <f>SUMIF('Stock - Puerto Chile'!$G$2:G649,'Rango proyecciones'!C124,'Stock - Puerto Chile'!$L$2:L649)</f>
        <v/>
      </c>
      <c r="O124" s="9">
        <f>173.33 * (0 / 24)</f>
        <v/>
      </c>
      <c r="P124" s="9">
        <f>25817.836 * (0 / 24)</f>
        <v/>
      </c>
      <c r="Q124" s="17">
        <f>H124 + P124 + M124</f>
        <v/>
      </c>
      <c r="R124" s="9">
        <f>MAX(J124 - K124, 0) * MAX((0 - 7)/(7), 0)</f>
        <v/>
      </c>
      <c r="S124" s="9">
        <f>SUMIFS('Stock - ETA'!$H$3:H2202,'Stock - ETA'!$F$3:F2202,'Rango proyecciones'!C124,'Stock - ETA'!$Q$3:Q2202,'Rango proyecciones'!$AJ$5)</f>
        <v/>
      </c>
      <c r="T124" s="9">
        <f>SUMIF('Stock - Puerto Chile'!$G$2:G649,'Rango proyecciones'!C124,'Stock - Puerto Chile'!$N$2:N649)</f>
        <v/>
      </c>
      <c r="U124" s="9">
        <f>173.33 * (0 / 24)</f>
        <v/>
      </c>
      <c r="V124" s="9">
        <f>25817.836 * (0 / 24)</f>
        <v/>
      </c>
      <c r="W124" s="17">
        <f>H124 + V124 + S124</f>
        <v/>
      </c>
      <c r="X124" s="6">
        <f>SUMIFS('Stock - ETA'!$S$3:S2202,'Stock - ETA'!$F$3:F2202,'Rango proyecciones'!C124,'Stock - ETA'!$AA$3:AA2202,'Rango proyecciones'!$AJ$5) + SUMIFS('Stock - ETA'!$R$3:R2202,'Stock - ETA'!$F$3:F2202,'Rango proyecciones'!C124,'Stock - ETA'!$AA$3:AA2202,'Rango proyecciones'!$AJ$7)</f>
        <v/>
      </c>
      <c r="Y124" s="9" t="n"/>
      <c r="Z124" s="17">
        <f>X124 + Y124</f>
        <v/>
      </c>
      <c r="AA124" s="9">
        <f>SUMIFS('Stock - ETA'!$I$3:I2202,'Stock - ETA'!$F$3:F2202,'Rango proyecciones'!C124,'Stock - ETA'!$Q$3:Q2202,'Rango proyecciones'!$AJ$5) + SUMIFS('Stock - ETA'!$H$3:H2202,'Stock - ETA'!$F$3:F2202,'Rango proyecciones'!C124,'Stock - ETA'!$Q$3:Q2202,'Rango proyecciones'!$AJ$7)</f>
        <v/>
      </c>
      <c r="AB124" s="9" t="n"/>
      <c r="AC124" s="17">
        <f>AA124 + AB124</f>
        <v/>
      </c>
      <c r="AD124" s="6" t="n"/>
      <c r="AE124" s="9">
        <f>SUMIFS('Stock - ETA'!$T$3:T2202,'Stock - ETA'!$F$3:F2202,'Rango proyecciones'!C124,'Stock - ETA'!$AA$3:AA2202,'Rango proyecciones'!$AJ$5) + SUMIFS('Stock - ETA'!$S$3:S2202,'Stock - ETA'!$F$3:F2202,'Rango proyecciones'!C124,'Stock - ETA'!$AA$3:AA2202,'Rango proyecciones'!$AJ$8)</f>
        <v/>
      </c>
      <c r="AF124" s="17">
        <f> 0.6 * AD124 + AE124</f>
        <v/>
      </c>
      <c r="AG124" s="9">
        <f>SUMIFS('Stock - ETA'!$J$3:J2202,'Stock - ETA'!$F$3:F2202,'Rango proyecciones'!C124,'Stock - ETA'!$Q$3:Q2202,'Rango proyecciones'!$AJ$5) + SUMIFS('Stock - ETA'!$I$3:I2202,'Stock - ETA'!$F$3:F2202,'Rango proyecciones'!C124,'Stock - ETA'!$Q$3:Q2202,'Rango proyecciones'!$AJ$8)</f>
        <v/>
      </c>
      <c r="AH124" s="17">
        <f> 0.6 * AD124 + AG124</f>
        <v/>
      </c>
      <c r="AI124" s="6" t="n"/>
    </row>
    <row r="125">
      <c r="A125" s="4" t="inlineStr">
        <is>
          <t>Cerdo</t>
        </is>
      </c>
      <c r="B125" s="4" t="inlineStr">
        <is>
          <t>Venta Directa</t>
        </is>
      </c>
      <c r="C125" s="4" t="inlineStr">
        <is>
          <t>agrosuper brasil1021864</t>
        </is>
      </c>
      <c r="D125" s="4" t="inlineStr">
        <is>
          <t>Agrosuper Brasil</t>
        </is>
      </c>
      <c r="E125" s="4" t="n">
        <v>1021864</v>
      </c>
      <c r="F125" s="4" t="inlineStr">
        <is>
          <t>GO Cue Papda CP@ Cj 20k AS</t>
        </is>
      </c>
      <c r="G125" s="4" t="inlineStr">
        <is>
          <t>Cueros</t>
        </is>
      </c>
      <c r="H125" s="6" t="n">
        <v>46322.26</v>
      </c>
      <c r="I125" s="9" t="n">
        <v>48000</v>
      </c>
      <c r="J125" s="9" t="n">
        <v>46770.088</v>
      </c>
      <c r="K125" s="9" t="n">
        <v>54541.54</v>
      </c>
      <c r="L125" s="6">
        <f>MAX(J125 - K125, 0) * MAX((0 - 10)/(10), 0)</f>
        <v/>
      </c>
      <c r="M125" s="9">
        <f>SUMIF('Stock - ETA'!$F$3:F2202,'Rango proyecciones'!C125,'Stock - ETA'!$R$3:R2202)</f>
        <v/>
      </c>
      <c r="N125" s="9">
        <f>SUMIF('Stock - Puerto Chile'!$G$2:G649,'Rango proyecciones'!C125,'Stock - Puerto Chile'!$L$2:L649)</f>
        <v/>
      </c>
      <c r="O125" s="9" t="n"/>
      <c r="P125" s="9" t="n"/>
      <c r="Q125" s="17">
        <f>H125 + M125 + N125 + L125</f>
        <v/>
      </c>
      <c r="R125" s="9">
        <f>MAX(J125 - K125, 0) * MAX((0 - 7)/(7), 0)</f>
        <v/>
      </c>
      <c r="S125" s="9">
        <f>SUMIF('Stock - ETA'!$F$3:F2202,'Rango proyecciones'!C125,'Stock - ETA'!$H$3:H2202)</f>
        <v/>
      </c>
      <c r="T125" s="9">
        <f>SUMIF('Stock - Puerto Chile'!$G$2:G649,'Rango proyecciones'!C125,'Stock - Puerto Chile'!$N$2:N649)</f>
        <v/>
      </c>
      <c r="U125" s="9" t="n"/>
      <c r="V125" s="9" t="n"/>
      <c r="W125" s="17">
        <f>H125 + S125 + R125 + T125</f>
        <v/>
      </c>
      <c r="X125" s="6">
        <f>SUMIF('Stock - ETA'!$F$3:F2202,'Rango proyecciones'!C125,'Stock - ETA'!$S$3:S2202)</f>
        <v/>
      </c>
      <c r="Y125" s="9" t="n"/>
      <c r="Z125" s="17">
        <f>X125 + Y125</f>
        <v/>
      </c>
      <c r="AA125" s="9">
        <f>SUMIF('Stock - ETA'!$F$3:F2202,'Rango proyecciones'!C125,'Stock - ETA'!$I$3:I2202)</f>
        <v/>
      </c>
      <c r="AB125" s="9" t="n"/>
      <c r="AC125" s="17">
        <f>AA125 + AB125</f>
        <v/>
      </c>
      <c r="AD125" s="6" t="n">
        <v>60320</v>
      </c>
      <c r="AE125" s="9">
        <f>SUMIF('Stock - ETA'!$F$3:F2202,'Rango proyecciones'!C125,'Stock - ETA'!$T$3:T2202)</f>
        <v/>
      </c>
      <c r="AF125" s="17">
        <f> 0.8 * AD125 + AE125</f>
        <v/>
      </c>
      <c r="AG125" s="9">
        <f>SUMIF('Stock - ETA'!$F$3:F2202,'Rango proyecciones'!C125,'Stock - ETA'!$J$3:J2202)</f>
        <v/>
      </c>
      <c r="AH125" s="17">
        <f> 0.8 * AD125 + AG125</f>
        <v/>
      </c>
      <c r="AI125" s="6" t="n"/>
    </row>
    <row r="126">
      <c r="A126" s="4" t="inlineStr">
        <is>
          <t>Cerdo</t>
        </is>
      </c>
      <c r="B126" s="4" t="inlineStr">
        <is>
          <t>Venta Directa</t>
        </is>
      </c>
      <c r="C126" s="4" t="inlineStr">
        <is>
          <t>agrosuper brasil1022217</t>
        </is>
      </c>
      <c r="D126" s="4" t="inlineStr">
        <is>
          <t>Agrosuper Brasil</t>
        </is>
      </c>
      <c r="E126" s="4" t="n">
        <v>1022217</v>
      </c>
      <c r="F126" s="4" t="inlineStr">
        <is>
          <t>GO Lom Tocino@ Bo Cj 20k AS</t>
        </is>
      </c>
      <c r="G126" s="4" t="inlineStr">
        <is>
          <t>Grasas</t>
        </is>
      </c>
      <c r="H126" s="6" t="n">
        <v>89581.03999999999</v>
      </c>
      <c r="I126" s="9" t="n">
        <v>216000</v>
      </c>
      <c r="J126" s="9" t="n">
        <v>249137.338</v>
      </c>
      <c r="K126" s="9" t="n">
        <v>182178.83</v>
      </c>
      <c r="L126" s="6">
        <f>MAX(J126 - K126, 0) * MAX((0 - 10)/(10), 0)</f>
        <v/>
      </c>
      <c r="M126" s="9">
        <f>SUMIF('Stock - ETA'!$F$3:F2202,'Rango proyecciones'!C126,'Stock - ETA'!$R$3:R2202)</f>
        <v/>
      </c>
      <c r="N126" s="9">
        <f>SUMIF('Stock - Puerto Chile'!$G$2:G649,'Rango proyecciones'!C126,'Stock - Puerto Chile'!$L$2:L649)</f>
        <v/>
      </c>
      <c r="O126" s="9" t="n"/>
      <c r="P126" s="9" t="n"/>
      <c r="Q126" s="17">
        <f>H126 + M126 + N126 + L126</f>
        <v/>
      </c>
      <c r="R126" s="9">
        <f>MAX(J126 - K126, 0) * MAX((0 - 7)/(7), 0)</f>
        <v/>
      </c>
      <c r="S126" s="9">
        <f>SUMIF('Stock - ETA'!$F$3:F2202,'Rango proyecciones'!C126,'Stock - ETA'!$H$3:H2202)</f>
        <v/>
      </c>
      <c r="T126" s="9">
        <f>SUMIF('Stock - Puerto Chile'!$G$2:G649,'Rango proyecciones'!C126,'Stock - Puerto Chile'!$N$2:N649)</f>
        <v/>
      </c>
      <c r="U126" s="9" t="n"/>
      <c r="V126" s="9" t="n"/>
      <c r="W126" s="17">
        <f>H126 + S126 + R126 + T126</f>
        <v/>
      </c>
      <c r="X126" s="6">
        <f>SUMIF('Stock - ETA'!$F$3:F2202,'Rango proyecciones'!C126,'Stock - ETA'!$S$3:S2202)</f>
        <v/>
      </c>
      <c r="Y126" s="9" t="n"/>
      <c r="Z126" s="17">
        <f>X126 + Y126</f>
        <v/>
      </c>
      <c r="AA126" s="9">
        <f>SUMIF('Stock - ETA'!$F$3:F2202,'Rango proyecciones'!C126,'Stock - ETA'!$I$3:I2202)</f>
        <v/>
      </c>
      <c r="AB126" s="9" t="n"/>
      <c r="AC126" s="17">
        <f>AA126 + AB126</f>
        <v/>
      </c>
      <c r="AD126" s="6" t="n">
        <v>252844</v>
      </c>
      <c r="AE126" s="9">
        <f>SUMIF('Stock - ETA'!$F$3:F2202,'Rango proyecciones'!C126,'Stock - ETA'!$T$3:T2202)</f>
        <v/>
      </c>
      <c r="AF126" s="17">
        <f> 0.8 * AD126 + AE126</f>
        <v/>
      </c>
      <c r="AG126" s="9">
        <f>SUMIF('Stock - ETA'!$F$3:F2202,'Rango proyecciones'!C126,'Stock - ETA'!$J$3:J2202)</f>
        <v/>
      </c>
      <c r="AH126" s="17">
        <f> 0.8 * AD126 + AG126</f>
        <v/>
      </c>
      <c r="AI126" s="6" t="n"/>
    </row>
    <row r="127">
      <c r="A127" s="4" t="inlineStr">
        <is>
          <t>Cerdo</t>
        </is>
      </c>
      <c r="B127" s="4" t="inlineStr">
        <is>
          <t>Venta Directa</t>
        </is>
      </c>
      <c r="C127" s="4" t="inlineStr">
        <is>
          <t>agrosuper brasil1022218</t>
        </is>
      </c>
      <c r="D127" s="4" t="inlineStr">
        <is>
          <t>Agrosuper Brasil</t>
        </is>
      </c>
      <c r="E127" s="4" t="n">
        <v>1022218</v>
      </c>
      <c r="F127" s="4" t="inlineStr">
        <is>
          <t>GO Grasa Forro Pna Limp@ Cj 20k AS</t>
        </is>
      </c>
      <c r="G127" s="4" t="inlineStr">
        <is>
          <t>Grasas</t>
        </is>
      </c>
      <c r="H127" s="6" t="n">
        <v>46119.66</v>
      </c>
      <c r="I127" s="9" t="n">
        <v>72000</v>
      </c>
      <c r="J127" s="9" t="n">
        <v>35093.366</v>
      </c>
      <c r="K127" s="9" t="n">
        <v>27255.66</v>
      </c>
      <c r="L127" s="6">
        <f>MAX(J127 - K127, 0) * MAX((0 - 10)/(10), 0)</f>
        <v/>
      </c>
      <c r="M127" s="9">
        <f>SUMIF('Stock - ETA'!$F$3:F2202,'Rango proyecciones'!C127,'Stock - ETA'!$R$3:R2202)</f>
        <v/>
      </c>
      <c r="N127" s="9">
        <f>SUMIF('Stock - Puerto Chile'!$G$2:G649,'Rango proyecciones'!C127,'Stock - Puerto Chile'!$L$2:L649)</f>
        <v/>
      </c>
      <c r="O127" s="9" t="n"/>
      <c r="P127" s="9" t="n"/>
      <c r="Q127" s="17">
        <f>H127 + M127 + N127 + L127</f>
        <v/>
      </c>
      <c r="R127" s="9">
        <f>MAX(J127 - K127, 0) * MAX((0 - 7)/(7), 0)</f>
        <v/>
      </c>
      <c r="S127" s="9">
        <f>SUMIF('Stock - ETA'!$F$3:F2202,'Rango proyecciones'!C127,'Stock - ETA'!$H$3:H2202)</f>
        <v/>
      </c>
      <c r="T127" s="9">
        <f>SUMIF('Stock - Puerto Chile'!$G$2:G649,'Rango proyecciones'!C127,'Stock - Puerto Chile'!$N$2:N649)</f>
        <v/>
      </c>
      <c r="U127" s="9" t="n"/>
      <c r="V127" s="9" t="n"/>
      <c r="W127" s="17">
        <f>H127 + S127 + R127 + T127</f>
        <v/>
      </c>
      <c r="X127" s="6">
        <f>SUMIF('Stock - ETA'!$F$3:F2202,'Rango proyecciones'!C127,'Stock - ETA'!$S$3:S2202)</f>
        <v/>
      </c>
      <c r="Y127" s="9" t="n"/>
      <c r="Z127" s="17">
        <f>X127 + Y127</f>
        <v/>
      </c>
      <c r="AA127" s="9">
        <f>SUMIF('Stock - ETA'!$F$3:F2202,'Rango proyecciones'!C127,'Stock - ETA'!$I$3:I2202)</f>
        <v/>
      </c>
      <c r="AB127" s="9" t="n"/>
      <c r="AC127" s="17">
        <f>AA127 + AB127</f>
        <v/>
      </c>
      <c r="AD127" s="6" t="n">
        <v>53559</v>
      </c>
      <c r="AE127" s="9">
        <f>SUMIF('Stock - ETA'!$F$3:F2202,'Rango proyecciones'!C127,'Stock - ETA'!$T$3:T2202)</f>
        <v/>
      </c>
      <c r="AF127" s="17">
        <f> 0.8 * AD127 + AE127</f>
        <v/>
      </c>
      <c r="AG127" s="9">
        <f>SUMIF('Stock - ETA'!$F$3:F2202,'Rango proyecciones'!C127,'Stock - ETA'!$J$3:J2202)</f>
        <v/>
      </c>
      <c r="AH127" s="17">
        <f> 0.8 * AD127 + AG127</f>
        <v/>
      </c>
      <c r="AI127" s="6" t="n"/>
    </row>
    <row r="128">
      <c r="A128" s="4" t="inlineStr">
        <is>
          <t>Cerdo</t>
        </is>
      </c>
      <c r="B128" s="4" t="inlineStr">
        <is>
          <t>Venta Directa</t>
        </is>
      </c>
      <c r="C128" s="4" t="inlineStr">
        <is>
          <t>agrosuper brasil1022273</t>
        </is>
      </c>
      <c r="D128" s="4" t="inlineStr">
        <is>
          <t>Agrosuper Brasil</t>
        </is>
      </c>
      <c r="E128" s="4" t="n">
        <v>1022273</v>
      </c>
      <c r="F128" s="4" t="inlineStr">
        <is>
          <t>GO Grasa Forro Pna Limp@ Bo Cj AS</t>
        </is>
      </c>
      <c r="G128" s="4" t="inlineStr">
        <is>
          <t>Grasas</t>
        </is>
      </c>
      <c r="H128" s="6" t="n">
        <v>23767.57</v>
      </c>
      <c r="I128" s="9" t="n">
        <v>166000</v>
      </c>
      <c r="J128" s="9" t="n">
        <v>116010.205</v>
      </c>
      <c r="K128" s="9" t="n">
        <v>59759.52</v>
      </c>
      <c r="L128" s="6">
        <f>MAX(J128 - K128, 0) * MAX((0 - 10)/(10), 0)</f>
        <v/>
      </c>
      <c r="M128" s="9">
        <f>SUMIF('Stock - ETA'!$F$3:F2202,'Rango proyecciones'!C128,'Stock - ETA'!$R$3:R2202)</f>
        <v/>
      </c>
      <c r="N128" s="9">
        <f>SUMIF('Stock - Puerto Chile'!$G$2:G649,'Rango proyecciones'!C128,'Stock - Puerto Chile'!$L$2:L649)</f>
        <v/>
      </c>
      <c r="O128" s="9" t="n"/>
      <c r="P128" s="9" t="n"/>
      <c r="Q128" s="17">
        <f>H128 + M128 + N128 + L128</f>
        <v/>
      </c>
      <c r="R128" s="9">
        <f>MAX(J128 - K128, 0) * MAX((0 - 7)/(7), 0)</f>
        <v/>
      </c>
      <c r="S128" s="9">
        <f>SUMIF('Stock - ETA'!$F$3:F2202,'Rango proyecciones'!C128,'Stock - ETA'!$H$3:H2202)</f>
        <v/>
      </c>
      <c r="T128" s="9">
        <f>SUMIF('Stock - Puerto Chile'!$G$2:G649,'Rango proyecciones'!C128,'Stock - Puerto Chile'!$N$2:N649)</f>
        <v/>
      </c>
      <c r="U128" s="9" t="n"/>
      <c r="V128" s="9" t="n"/>
      <c r="W128" s="17">
        <f>H128 + S128 + R128 + T128</f>
        <v/>
      </c>
      <c r="X128" s="6">
        <f>SUMIF('Stock - ETA'!$F$3:F2202,'Rango proyecciones'!C128,'Stock - ETA'!$S$3:S2202)</f>
        <v/>
      </c>
      <c r="Y128" s="9" t="n"/>
      <c r="Z128" s="17">
        <f>X128 + Y128</f>
        <v/>
      </c>
      <c r="AA128" s="9">
        <f>SUMIF('Stock - ETA'!$F$3:F2202,'Rango proyecciones'!C128,'Stock - ETA'!$I$3:I2202)</f>
        <v/>
      </c>
      <c r="AB128" s="9" t="n"/>
      <c r="AC128" s="17">
        <f>AA128 + AB128</f>
        <v/>
      </c>
      <c r="AD128" s="6" t="n">
        <v>136240</v>
      </c>
      <c r="AE128" s="9">
        <f>SUMIF('Stock - ETA'!$F$3:F2202,'Rango proyecciones'!C128,'Stock - ETA'!$T$3:T2202)</f>
        <v/>
      </c>
      <c r="AF128" s="17">
        <f> 0.8 * AD128 + AE128</f>
        <v/>
      </c>
      <c r="AG128" s="9">
        <f>SUMIF('Stock - ETA'!$F$3:F2202,'Rango proyecciones'!C128,'Stock - ETA'!$J$3:J2202)</f>
        <v/>
      </c>
      <c r="AH128" s="17">
        <f> 0.8 * AD128 + AG128</f>
        <v/>
      </c>
      <c r="AI128" s="6" t="n"/>
    </row>
    <row r="129">
      <c r="A129" s="4" t="inlineStr">
        <is>
          <t>Cerdo</t>
        </is>
      </c>
      <c r="B129" s="4" t="inlineStr">
        <is>
          <t>Venta Directa</t>
        </is>
      </c>
      <c r="C129" s="4" t="inlineStr">
        <is>
          <t>agrosuper brasil1023329</t>
        </is>
      </c>
      <c r="D129" s="4" t="inlineStr">
        <is>
          <t>Agrosuper Brasil</t>
        </is>
      </c>
      <c r="E129" s="4" t="n">
        <v>1023329</v>
      </c>
      <c r="F129" s="4" t="inlineStr">
        <is>
          <t>GO Cue Papda CP@ Cj 20k AS</t>
        </is>
      </c>
      <c r="G129" s="4" t="inlineStr">
        <is>
          <t>Cueros</t>
        </is>
      </c>
      <c r="H129" s="6" t="n">
        <v>0</v>
      </c>
      <c r="I129" s="9" t="n">
        <v>24000</v>
      </c>
      <c r="J129" s="9" t="n">
        <v>11899.709</v>
      </c>
      <c r="K129" s="9" t="n">
        <v>5453.39</v>
      </c>
      <c r="L129" s="6">
        <f>MAX(J129 - K129, 0) * MAX((0 - 10)/(10), 0)</f>
        <v/>
      </c>
      <c r="M129" s="9">
        <f>SUMIF('Stock - ETA'!$F$3:F2202,'Rango proyecciones'!C129,'Stock - ETA'!$R$3:R2202)</f>
        <v/>
      </c>
      <c r="N129" s="9">
        <f>SUMIF('Stock - Puerto Chile'!$G$2:G649,'Rango proyecciones'!C129,'Stock - Puerto Chile'!$L$2:L649)</f>
        <v/>
      </c>
      <c r="O129" s="9" t="n"/>
      <c r="P129" s="9" t="n"/>
      <c r="Q129" s="17">
        <f>H129 + M129 + N129 + L129</f>
        <v/>
      </c>
      <c r="R129" s="9">
        <f>MAX(J129 - K129, 0) * MAX((0 - 7)/(7), 0)</f>
        <v/>
      </c>
      <c r="S129" s="9">
        <f>SUMIF('Stock - ETA'!$F$3:F2202,'Rango proyecciones'!C129,'Stock - ETA'!$H$3:H2202)</f>
        <v/>
      </c>
      <c r="T129" s="9">
        <f>SUMIF('Stock - Puerto Chile'!$G$2:G649,'Rango proyecciones'!C129,'Stock - Puerto Chile'!$N$2:N649)</f>
        <v/>
      </c>
      <c r="U129" s="9" t="n"/>
      <c r="V129" s="9" t="n"/>
      <c r="W129" s="17">
        <f>H129 + S129 + R129 + T129</f>
        <v/>
      </c>
      <c r="X129" s="6">
        <f>SUMIF('Stock - ETA'!$F$3:F2202,'Rango proyecciones'!C129,'Stock - ETA'!$S$3:S2202)</f>
        <v/>
      </c>
      <c r="Y129" s="9" t="n"/>
      <c r="Z129" s="17">
        <f>X129 + Y129</f>
        <v/>
      </c>
      <c r="AA129" s="9">
        <f>SUMIF('Stock - ETA'!$F$3:F2202,'Rango proyecciones'!C129,'Stock - ETA'!$I$3:I2202)</f>
        <v/>
      </c>
      <c r="AB129" s="9" t="n"/>
      <c r="AC129" s="17">
        <f>AA129 + AB129</f>
        <v/>
      </c>
      <c r="AD129" s="6" t="n">
        <v>1576</v>
      </c>
      <c r="AE129" s="9">
        <f>SUMIF('Stock - ETA'!$F$3:F2202,'Rango proyecciones'!C129,'Stock - ETA'!$T$3:T2202)</f>
        <v/>
      </c>
      <c r="AF129" s="17">
        <f> 0.8 * AD129 + AE129</f>
        <v/>
      </c>
      <c r="AG129" s="9">
        <f>SUMIF('Stock - ETA'!$F$3:F2202,'Rango proyecciones'!C129,'Stock - ETA'!$J$3:J2202)</f>
        <v/>
      </c>
      <c r="AH129" s="17">
        <f> 0.8 * AD129 + AG129</f>
        <v/>
      </c>
      <c r="AI129" s="6" t="n"/>
    </row>
    <row r="130">
      <c r="A130" s="4" t="inlineStr">
        <is>
          <t>Cerdo</t>
        </is>
      </c>
      <c r="B130" s="4" t="inlineStr">
        <is>
          <t>Venta Directa</t>
        </is>
      </c>
      <c r="C130" s="4" t="inlineStr">
        <is>
          <t>agrosuper brasil1023334</t>
        </is>
      </c>
      <c r="D130" s="4" t="inlineStr">
        <is>
          <t>Agrosuper Brasil</t>
        </is>
      </c>
      <c r="E130" s="4" t="n">
        <v>1023334</v>
      </c>
      <c r="F130" s="4" t="inlineStr">
        <is>
          <t>Cue granel Esp CC@ Cj 20k AS</t>
        </is>
      </c>
      <c r="G130" s="4" t="inlineStr">
        <is>
          <t>Cueros</t>
        </is>
      </c>
      <c r="H130" s="6" t="n">
        <v>186178.18</v>
      </c>
      <c r="I130" s="9" t="n">
        <v>120000</v>
      </c>
      <c r="J130" s="9" t="n">
        <v>223366.418</v>
      </c>
      <c r="K130" s="9" t="n">
        <v>257153.41</v>
      </c>
      <c r="L130" s="6">
        <f>MAX(J130 - K130, 0) * MAX((0 - 10)/(10), 0)</f>
        <v/>
      </c>
      <c r="M130" s="9">
        <f>SUMIF('Stock - ETA'!$F$3:F2202,'Rango proyecciones'!C130,'Stock - ETA'!$R$3:R2202)</f>
        <v/>
      </c>
      <c r="N130" s="9">
        <f>SUMIF('Stock - Puerto Chile'!$G$2:G649,'Rango proyecciones'!C130,'Stock - Puerto Chile'!$L$2:L649)</f>
        <v/>
      </c>
      <c r="O130" s="9" t="n"/>
      <c r="P130" s="9" t="n"/>
      <c r="Q130" s="17">
        <f>H130 + M130 + N130 + L130</f>
        <v/>
      </c>
      <c r="R130" s="9">
        <f>MAX(J130 - K130, 0) * MAX((0 - 7)/(7), 0)</f>
        <v/>
      </c>
      <c r="S130" s="9">
        <f>SUMIF('Stock - ETA'!$F$3:F2202,'Rango proyecciones'!C130,'Stock - ETA'!$H$3:H2202)</f>
        <v/>
      </c>
      <c r="T130" s="9">
        <f>SUMIF('Stock - Puerto Chile'!$G$2:G649,'Rango proyecciones'!C130,'Stock - Puerto Chile'!$N$2:N649)</f>
        <v/>
      </c>
      <c r="U130" s="9" t="n"/>
      <c r="V130" s="9" t="n"/>
      <c r="W130" s="17">
        <f>H130 + S130 + R130 + T130</f>
        <v/>
      </c>
      <c r="X130" s="6">
        <f>SUMIF('Stock - ETA'!$F$3:F2202,'Rango proyecciones'!C130,'Stock - ETA'!$S$3:S2202)</f>
        <v/>
      </c>
      <c r="Y130" s="9" t="n"/>
      <c r="Z130" s="17">
        <f>X130 + Y130</f>
        <v/>
      </c>
      <c r="AA130" s="9">
        <f>SUMIF('Stock - ETA'!$F$3:F2202,'Rango proyecciones'!C130,'Stock - ETA'!$I$3:I2202)</f>
        <v/>
      </c>
      <c r="AB130" s="9" t="n"/>
      <c r="AC130" s="17">
        <f>AA130 + AB130</f>
        <v/>
      </c>
      <c r="AD130" s="6" t="n">
        <v>123252</v>
      </c>
      <c r="AE130" s="9">
        <f>SUMIF('Stock - ETA'!$F$3:F2202,'Rango proyecciones'!C130,'Stock - ETA'!$T$3:T2202)</f>
        <v/>
      </c>
      <c r="AF130" s="17">
        <f> 0.8 * AD130 + AE130</f>
        <v/>
      </c>
      <c r="AG130" s="9">
        <f>SUMIF('Stock - ETA'!$F$3:F2202,'Rango proyecciones'!C130,'Stock - ETA'!$J$3:J2202)</f>
        <v/>
      </c>
      <c r="AH130" s="17">
        <f> 0.8 * AD130 + AG130</f>
        <v/>
      </c>
      <c r="AI130" s="6" t="n"/>
    </row>
    <row r="131">
      <c r="A131" s="4" t="inlineStr">
        <is>
          <t>Cerdo</t>
        </is>
      </c>
      <c r="B131" s="4" t="inlineStr">
        <is>
          <t>Venta Directa</t>
        </is>
      </c>
      <c r="C131" s="4" t="inlineStr">
        <is>
          <t>agrosuper brasil1023336</t>
        </is>
      </c>
      <c r="D131" s="4" t="inlineStr">
        <is>
          <t>Agrosuper Brasil</t>
        </is>
      </c>
      <c r="E131" s="4" t="n">
        <v>1023336</v>
      </c>
      <c r="F131" s="4" t="inlineStr">
        <is>
          <t>Cue granel Esp CC@ Cj 20k AS</t>
        </is>
      </c>
      <c r="G131" s="4" t="inlineStr">
        <is>
          <t>Cueros</t>
        </is>
      </c>
      <c r="H131" s="6" t="n">
        <v>0</v>
      </c>
      <c r="I131" s="9" t="n">
        <v>120000</v>
      </c>
      <c r="J131" s="9" t="n">
        <v>117669.088</v>
      </c>
      <c r="K131" s="9" t="n">
        <v>18551.51</v>
      </c>
      <c r="L131" s="6">
        <f>MAX(J131 - K131, 0) * MAX((0 - 10)/(10), 0)</f>
        <v/>
      </c>
      <c r="M131" s="9">
        <f>SUMIF('Stock - ETA'!$F$3:F2202,'Rango proyecciones'!C131,'Stock - ETA'!$R$3:R2202)</f>
        <v/>
      </c>
      <c r="N131" s="9">
        <f>SUMIF('Stock - Puerto Chile'!$G$2:G649,'Rango proyecciones'!C131,'Stock - Puerto Chile'!$L$2:L649)</f>
        <v/>
      </c>
      <c r="O131" s="9" t="n"/>
      <c r="P131" s="9" t="n"/>
      <c r="Q131" s="17">
        <f>H131 + M131 + N131 + L131</f>
        <v/>
      </c>
      <c r="R131" s="9">
        <f>MAX(J131 - K131, 0) * MAX((0 - 7)/(7), 0)</f>
        <v/>
      </c>
      <c r="S131" s="9">
        <f>SUMIF('Stock - ETA'!$F$3:F2202,'Rango proyecciones'!C131,'Stock - ETA'!$H$3:H2202)</f>
        <v/>
      </c>
      <c r="T131" s="9">
        <f>SUMIF('Stock - Puerto Chile'!$G$2:G649,'Rango proyecciones'!C131,'Stock - Puerto Chile'!$N$2:N649)</f>
        <v/>
      </c>
      <c r="U131" s="9" t="n"/>
      <c r="V131" s="9" t="n"/>
      <c r="W131" s="17">
        <f>H131 + S131 + R131 + T131</f>
        <v/>
      </c>
      <c r="X131" s="6">
        <f>SUMIF('Stock - ETA'!$F$3:F2202,'Rango proyecciones'!C131,'Stock - ETA'!$S$3:S2202)</f>
        <v/>
      </c>
      <c r="Y131" s="9" t="n"/>
      <c r="Z131" s="17">
        <f>X131 + Y131</f>
        <v/>
      </c>
      <c r="AA131" s="9">
        <f>SUMIF('Stock - ETA'!$F$3:F2202,'Rango proyecciones'!C131,'Stock - ETA'!$I$3:I2202)</f>
        <v/>
      </c>
      <c r="AB131" s="9" t="n"/>
      <c r="AC131" s="17">
        <f>AA131 + AB131</f>
        <v/>
      </c>
      <c r="AD131" s="6" t="n"/>
      <c r="AE131" s="9">
        <f>SUMIF('Stock - ETA'!$F$3:F2202,'Rango proyecciones'!C131,'Stock - ETA'!$T$3:T2202)</f>
        <v/>
      </c>
      <c r="AF131" s="17">
        <f> 0.8 * AD131 + AE131</f>
        <v/>
      </c>
      <c r="AG131" s="9">
        <f>SUMIF('Stock - ETA'!$F$3:F2202,'Rango proyecciones'!C131,'Stock - ETA'!$J$3:J2202)</f>
        <v/>
      </c>
      <c r="AH131" s="17">
        <f> 0.8 * AD131 + AG131</f>
        <v/>
      </c>
      <c r="AI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agro europa1020853</t>
        </is>
      </c>
      <c r="D132" s="4" t="inlineStr">
        <is>
          <t>Agro Europa</t>
        </is>
      </c>
      <c r="E132" s="4" t="n">
        <v>1020853</v>
      </c>
      <c r="F132" s="4" t="inlineStr">
        <is>
          <t>GO File C/cab@ Cj 5k AS</t>
        </is>
      </c>
      <c r="G132" s="4" t="inlineStr">
        <is>
          <t>Filete</t>
        </is>
      </c>
      <c r="H132" s="6" t="n">
        <v>120000</v>
      </c>
      <c r="I132" s="9" t="n">
        <v>100000</v>
      </c>
      <c r="J132" s="9" t="n">
        <v>231519.112</v>
      </c>
      <c r="K132" s="9" t="n">
        <v>213808.15</v>
      </c>
      <c r="L132" s="6">
        <f>MAX(J132 - K132, 0) * MAX((0 - 10)/(10), 0)</f>
        <v/>
      </c>
      <c r="M132" s="9">
        <f>SUMIFS('Stock - ETA'!$R$3:R2202,'Stock - ETA'!$F$3:F2202,'Rango proyecciones'!C132,'Stock - ETA'!$AA$3:AA2202,'Rango proyecciones'!$AJ$5)</f>
        <v/>
      </c>
      <c r="N132" s="9">
        <f>SUMIF('Stock - Puerto Chile'!$G$2:G649,'Rango proyecciones'!C132,'Stock - Puerto Chile'!$L$2:L649)</f>
        <v/>
      </c>
      <c r="O132" s="9" t="n"/>
      <c r="P132" s="9" t="n"/>
      <c r="Q132" s="17">
        <f>H132 + P132 + M132</f>
        <v/>
      </c>
      <c r="R132" s="9">
        <f>MAX(J132 - K132, 0) * MAX((0 - 7)/(7), 0)</f>
        <v/>
      </c>
      <c r="S132" s="9">
        <f>SUMIFS('Stock - ETA'!$H$3:H2202,'Stock - ETA'!$F$3:F2202,'Rango proyecciones'!C132,'Stock - ETA'!$Q$3:Q2202,'Rango proyecciones'!$AJ$5)</f>
        <v/>
      </c>
      <c r="T132" s="9">
        <f>SUMIF('Stock - Puerto Chile'!$G$2:G649,'Rango proyecciones'!C132,'Stock - Puerto Chile'!$N$2:N649)</f>
        <v/>
      </c>
      <c r="U132" s="9" t="n"/>
      <c r="V132" s="9" t="n"/>
      <c r="W132" s="17">
        <f>H132 + V132 + S132</f>
        <v/>
      </c>
      <c r="X132" s="6">
        <f>SUMIFS('Stock - ETA'!$S$3:S2202,'Stock - ETA'!$F$3:F2202,'Rango proyecciones'!C132,'Stock - ETA'!$AA$3:AA2202,'Rango proyecciones'!$AJ$5) + SUMIFS('Stock - ETA'!$R$3:R2202,'Stock - ETA'!$F$3:F2202,'Rango proyecciones'!C132,'Stock - ETA'!$AA$3:AA2202,'Rango proyecciones'!$AJ$7)</f>
        <v/>
      </c>
      <c r="Y132" s="9" t="n"/>
      <c r="Z132" s="17">
        <f>X132 + Y132</f>
        <v/>
      </c>
      <c r="AA132" s="9">
        <f>SUMIFS('Stock - ETA'!$I$3:I2202,'Stock - ETA'!$F$3:F2202,'Rango proyecciones'!C132,'Stock - ETA'!$Q$3:Q2202,'Rango proyecciones'!$AJ$5) + SUMIFS('Stock - ETA'!$H$3:H2202,'Stock - ETA'!$F$3:F2202,'Rango proyecciones'!C132,'Stock - ETA'!$Q$3:Q2202,'Rango proyecciones'!$AJ$7)</f>
        <v/>
      </c>
      <c r="AB132" s="9" t="n"/>
      <c r="AC132" s="17">
        <f>AA132 + AB132</f>
        <v/>
      </c>
      <c r="AD132" s="6" t="n">
        <v>100000</v>
      </c>
      <c r="AE132" s="9">
        <f>SUMIFS('Stock - ETA'!$T$3:T2202,'Stock - ETA'!$F$3:F2202,'Rango proyecciones'!C132,'Stock - ETA'!$AA$3:AA2202,'Rango proyecciones'!$AJ$5) + SUMIFS('Stock - ETA'!$S$3:S2202,'Stock - ETA'!$F$3:F2202,'Rango proyecciones'!C132,'Stock - ETA'!$AA$3:AA2202,'Rango proyecciones'!$AJ$8)</f>
        <v/>
      </c>
      <c r="AF132" s="17">
        <f> 0.7 * AD132 + AE132</f>
        <v/>
      </c>
      <c r="AG132" s="9">
        <f>SUMIFS('Stock - ETA'!$J$3:J2202,'Stock - ETA'!$F$3:F2202,'Rango proyecciones'!C132,'Stock - ETA'!$Q$3:Q2202,'Rango proyecciones'!$AJ$5) + SUMIFS('Stock - ETA'!$I$3:I2202,'Stock - ETA'!$F$3:F2202,'Rango proyecciones'!C132,'Stock - ETA'!$Q$3:Q2202,'Rango proyecciones'!$AJ$8)</f>
        <v/>
      </c>
      <c r="AH132" s="17">
        <f> 0.7 * AD132 + AG132</f>
        <v/>
      </c>
      <c r="AI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agro europa1022304</t>
        </is>
      </c>
      <c r="D133" s="4" t="inlineStr">
        <is>
          <t>Agro Europa</t>
        </is>
      </c>
      <c r="E133" s="4" t="n">
        <v>1022304</v>
      </c>
      <c r="F133" s="4" t="inlineStr">
        <is>
          <t>GO UF Pancreas@ Bo Cj AS</t>
        </is>
      </c>
      <c r="G133" s="4" t="inlineStr">
        <is>
          <t>Subprod</t>
        </is>
      </c>
      <c r="H133" s="6" t="n">
        <v>20007.76</v>
      </c>
      <c r="I133" s="9" t="n">
        <v>20000</v>
      </c>
      <c r="J133" s="9" t="n">
        <v>23584</v>
      </c>
      <c r="K133" s="9" t="n">
        <v>19485.95</v>
      </c>
      <c r="L133" s="6">
        <f>MAX(J133 - K133, 0) * MAX((0 - 10)/(10), 0)</f>
        <v/>
      </c>
      <c r="M133" s="9">
        <f>SUMIFS('Stock - ETA'!$R$3:R2202,'Stock - ETA'!$F$3:F2202,'Rango proyecciones'!C133,'Stock - ETA'!$AA$3:AA2202,'Rango proyecciones'!$AJ$5)</f>
        <v/>
      </c>
      <c r="N133" s="9">
        <f>SUMIF('Stock - Puerto Chile'!$G$2:G649,'Rango proyecciones'!C133,'Stock - Puerto Chile'!$L$2:L649)</f>
        <v/>
      </c>
      <c r="O133" s="9" t="n"/>
      <c r="P133" s="9" t="n"/>
      <c r="Q133" s="17">
        <f>H133 + P133 + M133</f>
        <v/>
      </c>
      <c r="R133" s="9">
        <f>MAX(J133 - K133, 0) * MAX((0 - 7)/(7), 0)</f>
        <v/>
      </c>
      <c r="S133" s="9">
        <f>SUMIFS('Stock - ETA'!$H$3:H2202,'Stock - ETA'!$F$3:F2202,'Rango proyecciones'!C133,'Stock - ETA'!$Q$3:Q2202,'Rango proyecciones'!$AJ$5)</f>
        <v/>
      </c>
      <c r="T133" s="9">
        <f>SUMIF('Stock - Puerto Chile'!$G$2:G649,'Rango proyecciones'!C133,'Stock - Puerto Chile'!$N$2:N649)</f>
        <v/>
      </c>
      <c r="U133" s="9" t="n"/>
      <c r="V133" s="9" t="n"/>
      <c r="W133" s="17">
        <f>H133 + V133 + S133</f>
        <v/>
      </c>
      <c r="X133" s="6">
        <f>SUMIFS('Stock - ETA'!$S$3:S2202,'Stock - ETA'!$F$3:F2202,'Rango proyecciones'!C133,'Stock - ETA'!$AA$3:AA2202,'Rango proyecciones'!$AJ$5) + SUMIFS('Stock - ETA'!$R$3:R2202,'Stock - ETA'!$F$3:F2202,'Rango proyecciones'!C133,'Stock - ETA'!$AA$3:AA2202,'Rango proyecciones'!$AJ$7)</f>
        <v/>
      </c>
      <c r="Y133" s="9" t="n"/>
      <c r="Z133" s="17">
        <f>X133 + Y133</f>
        <v/>
      </c>
      <c r="AA133" s="9">
        <f>SUMIFS('Stock - ETA'!$I$3:I2202,'Stock - ETA'!$F$3:F2202,'Rango proyecciones'!C133,'Stock - ETA'!$Q$3:Q2202,'Rango proyecciones'!$AJ$5) + SUMIFS('Stock - ETA'!$H$3:H2202,'Stock - ETA'!$F$3:F2202,'Rango proyecciones'!C133,'Stock - ETA'!$Q$3:Q2202,'Rango proyecciones'!$AJ$7)</f>
        <v/>
      </c>
      <c r="AB133" s="9" t="n"/>
      <c r="AC133" s="17">
        <f>AA133 + AB133</f>
        <v/>
      </c>
      <c r="AD133" s="6" t="n">
        <v>15661</v>
      </c>
      <c r="AE133" s="9">
        <f>SUMIFS('Stock - ETA'!$T$3:T2202,'Stock - ETA'!$F$3:F2202,'Rango proyecciones'!C133,'Stock - ETA'!$AA$3:AA2202,'Rango proyecciones'!$AJ$5) + SUMIFS('Stock - ETA'!$S$3:S2202,'Stock - ETA'!$F$3:F2202,'Rango proyecciones'!C133,'Stock - ETA'!$AA$3:AA2202,'Rango proyecciones'!$AJ$8)</f>
        <v/>
      </c>
      <c r="AF133" s="17">
        <f> 0.7 * AD133 + AE133</f>
        <v/>
      </c>
      <c r="AG133" s="9">
        <f>SUMIFS('Stock - ETA'!$J$3:J2202,'Stock - ETA'!$F$3:F2202,'Rango proyecciones'!C133,'Stock - ETA'!$Q$3:Q2202,'Rango proyecciones'!$AJ$5) + SUMIFS('Stock - ETA'!$I$3:I2202,'Stock - ETA'!$F$3:F2202,'Rango proyecciones'!C133,'Stock - ETA'!$Q$3:Q2202,'Rango proyecciones'!$AJ$8)</f>
        <v/>
      </c>
      <c r="AH133" s="17">
        <f> 0.7 * AD133 + AG133</f>
        <v/>
      </c>
      <c r="AI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agro europa1022858</t>
        </is>
      </c>
      <c r="D134" s="4" t="inlineStr">
        <is>
          <t>Agro Europa</t>
        </is>
      </c>
      <c r="E134" s="4" t="n">
        <v>1022858</v>
      </c>
      <c r="F134" s="4" t="inlineStr">
        <is>
          <t>GO Lom Ctro 27@ Fi Cj 20k AS</t>
        </is>
      </c>
      <c r="G134" s="4" t="inlineStr">
        <is>
          <t>Lomo</t>
        </is>
      </c>
      <c r="H134" s="6" t="n">
        <v>20013.3</v>
      </c>
      <c r="I134" s="9" t="n">
        <v>19996</v>
      </c>
      <c r="J134" s="9" t="n">
        <v>17544.674</v>
      </c>
      <c r="K134" s="9" t="n">
        <v>21277.5</v>
      </c>
      <c r="L134" s="6">
        <f>MAX(J134 - K134, 0) * MAX((0 - 10)/(10), 0)</f>
        <v/>
      </c>
      <c r="M134" s="9">
        <f>SUMIFS('Stock - ETA'!$R$3:R2202,'Stock - ETA'!$F$3:F2202,'Rango proyecciones'!C134,'Stock - ETA'!$AA$3:AA2202,'Rango proyecciones'!$AJ$5)</f>
        <v/>
      </c>
      <c r="N134" s="9">
        <f>SUMIF('Stock - Puerto Chile'!$G$2:G649,'Rango proyecciones'!C134,'Stock - Puerto Chile'!$L$2:L649)</f>
        <v/>
      </c>
      <c r="O134" s="9">
        <f>0 * (0 / 24)</f>
        <v/>
      </c>
      <c r="P134" s="9">
        <f>0 * (0 / 24)</f>
        <v/>
      </c>
      <c r="Q134" s="17">
        <f>H134 + P134 + M134</f>
        <v/>
      </c>
      <c r="R134" s="9">
        <f>MAX(J134 - K134, 0) * MAX((0 - 7)/(7), 0)</f>
        <v/>
      </c>
      <c r="S134" s="9">
        <f>SUMIFS('Stock - ETA'!$H$3:H2202,'Stock - ETA'!$F$3:F2202,'Rango proyecciones'!C134,'Stock - ETA'!$Q$3:Q2202,'Rango proyecciones'!$AJ$5)</f>
        <v/>
      </c>
      <c r="T134" s="9">
        <f>SUMIF('Stock - Puerto Chile'!$G$2:G649,'Rango proyecciones'!C134,'Stock - Puerto Chile'!$N$2:N649)</f>
        <v/>
      </c>
      <c r="U134" s="9">
        <f>0 * (0 / 24)</f>
        <v/>
      </c>
      <c r="V134" s="9">
        <f>0 * (0 / 24)</f>
        <v/>
      </c>
      <c r="W134" s="17">
        <f>H134 + V134 + S134</f>
        <v/>
      </c>
      <c r="X134" s="6">
        <f>SUMIFS('Stock - ETA'!$S$3:S2202,'Stock - ETA'!$F$3:F2202,'Rango proyecciones'!C134,'Stock - ETA'!$AA$3:AA2202,'Rango proyecciones'!$AJ$5) + SUMIFS('Stock - ETA'!$R$3:R2202,'Stock - ETA'!$F$3:F2202,'Rango proyecciones'!C134,'Stock - ETA'!$AA$3:AA2202,'Rango proyecciones'!$AJ$7)</f>
        <v/>
      </c>
      <c r="Y134" s="9" t="n"/>
      <c r="Z134" s="17">
        <f>X134 + Y134</f>
        <v/>
      </c>
      <c r="AA134" s="9">
        <f>SUMIFS('Stock - ETA'!$I$3:I2202,'Stock - ETA'!$F$3:F2202,'Rango proyecciones'!C134,'Stock - ETA'!$Q$3:Q2202,'Rango proyecciones'!$AJ$5) + SUMIFS('Stock - ETA'!$H$3:H2202,'Stock - ETA'!$F$3:F2202,'Rango proyecciones'!C134,'Stock - ETA'!$Q$3:Q2202,'Rango proyecciones'!$AJ$7)</f>
        <v/>
      </c>
      <c r="AB134" s="9" t="n"/>
      <c r="AC134" s="17">
        <f>AA134 + AB134</f>
        <v/>
      </c>
      <c r="AD134" s="6" t="n"/>
      <c r="AE134" s="9">
        <f>SUMIFS('Stock - ETA'!$T$3:T2202,'Stock - ETA'!$F$3:F2202,'Rango proyecciones'!C134,'Stock - ETA'!$AA$3:AA2202,'Rango proyecciones'!$AJ$5) + SUMIFS('Stock - ETA'!$S$3:S2202,'Stock - ETA'!$F$3:F2202,'Rango proyecciones'!C134,'Stock - ETA'!$AA$3:AA2202,'Rango proyecciones'!$AJ$8)</f>
        <v/>
      </c>
      <c r="AF134" s="17">
        <f> 0.7 * AD134 + AE134</f>
        <v/>
      </c>
      <c r="AG134" s="9">
        <f>SUMIFS('Stock - ETA'!$J$3:J2202,'Stock - ETA'!$F$3:F2202,'Rango proyecciones'!C134,'Stock - ETA'!$Q$3:Q2202,'Rango proyecciones'!$AJ$5) + SUMIFS('Stock - ETA'!$I$3:I2202,'Stock - ETA'!$F$3:F2202,'Rango proyecciones'!C134,'Stock - ETA'!$Q$3:Q2202,'Rango proyecciones'!$AJ$8)</f>
        <v/>
      </c>
      <c r="AH134" s="17">
        <f> 0.7 * AD134 + AG134</f>
        <v/>
      </c>
      <c r="AI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asia1021921</t>
        </is>
      </c>
      <c r="D135" s="4" t="inlineStr">
        <is>
          <t>Andes Asia</t>
        </is>
      </c>
      <c r="E135" s="4" t="n">
        <v>1021921</v>
      </c>
      <c r="F135" s="4" t="inlineStr">
        <is>
          <t>GO Lom Tecla@ Cj 18k AS</t>
        </is>
      </c>
      <c r="G135" s="4" t="inlineStr">
        <is>
          <t>Lomo</t>
        </is>
      </c>
      <c r="H135" s="6" t="n">
        <v>1383.2</v>
      </c>
      <c r="I135" s="9" t="n">
        <v>2000</v>
      </c>
      <c r="J135" s="9" t="n">
        <v>4037.664</v>
      </c>
      <c r="K135" s="9" t="n"/>
      <c r="L135" s="6">
        <f>MAX(J135 - K135, 0) * MAX((0 - 10)/(10), 0)</f>
        <v/>
      </c>
      <c r="M135" s="9">
        <f>SUMIFS('Stock - ETA'!$R$3:R2202,'Stock - ETA'!$F$3:F2202,'Rango proyecciones'!C135,'Stock - ETA'!$AA$3:AA2202,'Rango proyecciones'!$AJ$5)</f>
        <v/>
      </c>
      <c r="N135" s="9">
        <f>SUMIF('Stock - Puerto Chile'!$G$2:G649,'Rango proyecciones'!C135,'Stock - Puerto Chile'!$L$2:L649)</f>
        <v/>
      </c>
      <c r="O135" s="9">
        <f>0 * (0 / 24)</f>
        <v/>
      </c>
      <c r="P135" s="9">
        <f>1513.3 * (0 / 24)</f>
        <v/>
      </c>
      <c r="Q135" s="17">
        <f>H135 + P135 + M135</f>
        <v/>
      </c>
      <c r="R135" s="9">
        <f>MAX(J135 - K135, 0) * MAX((0 - 7)/(7), 0)</f>
        <v/>
      </c>
      <c r="S135" s="9">
        <f>SUMIFS('Stock - ETA'!$H$3:H2202,'Stock - ETA'!$F$3:F2202,'Rango proyecciones'!C135,'Stock - ETA'!$Q$3:Q2202,'Rango proyecciones'!$AJ$5)</f>
        <v/>
      </c>
      <c r="T135" s="9">
        <f>SUMIF('Stock - Puerto Chile'!$G$2:G649,'Rango proyecciones'!C135,'Stock - Puerto Chile'!$N$2:N649)</f>
        <v/>
      </c>
      <c r="U135" s="9">
        <f>0 * (0 / 24)</f>
        <v/>
      </c>
      <c r="V135" s="9">
        <f>1513.3 * (0 / 24)</f>
        <v/>
      </c>
      <c r="W135" s="17">
        <f>H135 + V135 + S135</f>
        <v/>
      </c>
      <c r="X135" s="6">
        <f>SUMIFS('Stock - ETA'!$S$3:S2202,'Stock - ETA'!$F$3:F2202,'Rango proyecciones'!C135,'Stock - ETA'!$AA$3:AA2202,'Rango proyecciones'!$AJ$5) + SUMIFS('Stock - ETA'!$R$3:R2202,'Stock - ETA'!$F$3:F2202,'Rango proyecciones'!C135,'Stock - ETA'!$AA$3:AA2202,'Rango proyecciones'!$AJ$7)</f>
        <v/>
      </c>
      <c r="Y135" s="9" t="n"/>
      <c r="Z135" s="17">
        <f>X135 + Y135</f>
        <v/>
      </c>
      <c r="AA135" s="9">
        <f>SUMIFS('Stock - ETA'!$I$3:I2202,'Stock - ETA'!$F$3:F2202,'Rango proyecciones'!C135,'Stock - ETA'!$Q$3:Q2202,'Rango proyecciones'!$AJ$5) + SUMIFS('Stock - ETA'!$H$3:H2202,'Stock - ETA'!$F$3:F2202,'Rango proyecciones'!C135,'Stock - ETA'!$Q$3:Q2202,'Rango proyecciones'!$AJ$7)</f>
        <v/>
      </c>
      <c r="AB135" s="9" t="n"/>
      <c r="AC135" s="17">
        <f>AA135 + AB135</f>
        <v/>
      </c>
      <c r="AD135" s="6" t="n">
        <v>2000</v>
      </c>
      <c r="AE135" s="9">
        <f>SUMIFS('Stock - ETA'!$T$3:T2202,'Stock - ETA'!$F$3:F2202,'Rango proyecciones'!C135,'Stock - ETA'!$AA$3:AA2202,'Rango proyecciones'!$AJ$5) + SUMIFS('Stock - ETA'!$S$3:S2202,'Stock - ETA'!$F$3:F2202,'Rango proyecciones'!C135,'Stock - ETA'!$AA$3:AA2202,'Rango proyecciones'!$AJ$8)</f>
        <v/>
      </c>
      <c r="AF135" s="17">
        <f> 0.7 * AD135 + AE135</f>
        <v/>
      </c>
      <c r="AG135" s="9">
        <f>SUMIFS('Stock - ETA'!$J$3:J2202,'Stock - ETA'!$F$3:F2202,'Rango proyecciones'!C135,'Stock - ETA'!$Q$3:Q2202,'Rango proyecciones'!$AJ$5) + SUMIFS('Stock - ETA'!$I$3:I2202,'Stock - ETA'!$F$3:F2202,'Rango proyecciones'!C135,'Stock - ETA'!$Q$3:Q2202,'Rango proyecciones'!$AJ$8)</f>
        <v/>
      </c>
      <c r="AH135" s="17">
        <f> 0.7 * AD135 + AG135</f>
        <v/>
      </c>
      <c r="AI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asia1021922</t>
        </is>
      </c>
      <c r="D136" s="4" t="inlineStr">
        <is>
          <t>Andes Asia</t>
        </is>
      </c>
      <c r="E136" s="4" t="n">
        <v>1021922</v>
      </c>
      <c r="F136" s="4" t="inlineStr">
        <is>
          <t>GO File C/cab@ Cj 5k AS</t>
        </is>
      </c>
      <c r="G136" s="4" t="inlineStr">
        <is>
          <t>Filete</t>
        </is>
      </c>
      <c r="H136" s="6" t="n">
        <v>3515</v>
      </c>
      <c r="I136" s="9" t="n">
        <v>500</v>
      </c>
      <c r="J136" s="9" t="n">
        <v>2002.327</v>
      </c>
      <c r="K136" s="9" t="n">
        <v>2090.73</v>
      </c>
      <c r="L136" s="6">
        <f>MAX(J136 - K136, 0) * MAX((0 - 10)/(10), 0)</f>
        <v/>
      </c>
      <c r="M136" s="9">
        <f>SUMIFS('Stock - ETA'!$R$3:R2202,'Stock - ETA'!$F$3:F2202,'Rango proyecciones'!C136,'Stock - ETA'!$AA$3:AA2202,'Rango proyecciones'!$AJ$5)</f>
        <v/>
      </c>
      <c r="N136" s="9">
        <f>SUMIF('Stock - Puerto Chile'!$G$2:G649,'Rango proyecciones'!C136,'Stock - Puerto Chile'!$L$2:L649)</f>
        <v/>
      </c>
      <c r="O136" s="9">
        <f>0 * (0 / 24)</f>
        <v/>
      </c>
      <c r="P136" s="9">
        <f>0 * (0 / 24)</f>
        <v/>
      </c>
      <c r="Q136" s="17">
        <f>H136 + P136 + M136</f>
        <v/>
      </c>
      <c r="R136" s="9">
        <f>MAX(J136 - K136, 0) * MAX((0 - 7)/(7), 0)</f>
        <v/>
      </c>
      <c r="S136" s="9">
        <f>SUMIFS('Stock - ETA'!$H$3:H2202,'Stock - ETA'!$F$3:F2202,'Rango proyecciones'!C136,'Stock - ETA'!$Q$3:Q2202,'Rango proyecciones'!$AJ$5)</f>
        <v/>
      </c>
      <c r="T136" s="9">
        <f>SUMIF('Stock - Puerto Chile'!$G$2:G649,'Rango proyecciones'!C136,'Stock - Puerto Chile'!$N$2:N649)</f>
        <v/>
      </c>
      <c r="U136" s="9">
        <f>0 * (0 / 24)</f>
        <v/>
      </c>
      <c r="V136" s="9">
        <f>0 * (0 / 24)</f>
        <v/>
      </c>
      <c r="W136" s="17">
        <f>H136 + V136 + S136</f>
        <v/>
      </c>
      <c r="X136" s="6">
        <f>SUMIFS('Stock - ETA'!$S$3:S2202,'Stock - ETA'!$F$3:F2202,'Rango proyecciones'!C136,'Stock - ETA'!$AA$3:AA2202,'Rango proyecciones'!$AJ$5) + SUMIFS('Stock - ETA'!$R$3:R2202,'Stock - ETA'!$F$3:F2202,'Rango proyecciones'!C136,'Stock - ETA'!$AA$3:AA2202,'Rango proyecciones'!$AJ$7)</f>
        <v/>
      </c>
      <c r="Y136" s="9" t="n"/>
      <c r="Z136" s="17">
        <f>X136 + Y136</f>
        <v/>
      </c>
      <c r="AA136" s="9">
        <f>SUMIFS('Stock - ETA'!$I$3:I2202,'Stock - ETA'!$F$3:F2202,'Rango proyecciones'!C136,'Stock - ETA'!$Q$3:Q2202,'Rango proyecciones'!$AJ$5) + SUMIFS('Stock - ETA'!$H$3:H2202,'Stock - ETA'!$F$3:F2202,'Rango proyecciones'!C136,'Stock - ETA'!$Q$3:Q2202,'Rango proyecciones'!$AJ$7)</f>
        <v/>
      </c>
      <c r="AB136" s="9" t="n"/>
      <c r="AC136" s="17">
        <f>AA136 + AB136</f>
        <v/>
      </c>
      <c r="AD136" s="6" t="n"/>
      <c r="AE136" s="9">
        <f>SUMIFS('Stock - ETA'!$T$3:T2202,'Stock - ETA'!$F$3:F2202,'Rango proyecciones'!C136,'Stock - ETA'!$AA$3:AA2202,'Rango proyecciones'!$AJ$5) + SUMIFS('Stock - ETA'!$S$3:S2202,'Stock - ETA'!$F$3:F2202,'Rango proyecciones'!C136,'Stock - ETA'!$AA$3:AA2202,'Rango proyecciones'!$AJ$8)</f>
        <v/>
      </c>
      <c r="AF136" s="17">
        <f> 0.7 * AD136 + AE136</f>
        <v/>
      </c>
      <c r="AG136" s="9">
        <f>SUMIFS('Stock - ETA'!$J$3:J2202,'Stock - ETA'!$F$3:F2202,'Rango proyecciones'!C136,'Stock - ETA'!$Q$3:Q2202,'Rango proyecciones'!$AJ$5) + SUMIFS('Stock - ETA'!$I$3:I2202,'Stock - ETA'!$F$3:F2202,'Rango proyecciones'!C136,'Stock - ETA'!$Q$3:Q2202,'Rango proyecciones'!$AJ$8)</f>
        <v/>
      </c>
      <c r="AH136" s="17">
        <f> 0.7 * AD136 + AG136</f>
        <v/>
      </c>
      <c r="AI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asia1021924</t>
        </is>
      </c>
      <c r="D137" s="4" t="inlineStr">
        <is>
          <t>Andes Asia</t>
        </is>
      </c>
      <c r="E137" s="4" t="n">
        <v>1021924</v>
      </c>
      <c r="F137" s="4" t="inlineStr">
        <is>
          <t>GO MM Loin L@ Cj 15k AS</t>
        </is>
      </c>
      <c r="G137" s="4" t="inlineStr">
        <is>
          <t>Lomo</t>
        </is>
      </c>
      <c r="H137" s="6" t="n">
        <v>65218.8</v>
      </c>
      <c r="I137" s="9" t="n">
        <v>75000</v>
      </c>
      <c r="J137" s="9" t="n">
        <v>121217.4</v>
      </c>
      <c r="K137" s="9" t="n">
        <v>139166.16</v>
      </c>
      <c r="L137" s="6">
        <f>MAX(J137 - K137, 0) * MAX((0 - 10)/(10), 0)</f>
        <v/>
      </c>
      <c r="M137" s="9">
        <f>SUMIFS('Stock - ETA'!$R$3:R2202,'Stock - ETA'!$F$3:F2202,'Rango proyecciones'!C137,'Stock - ETA'!$AA$3:AA2202,'Rango proyecciones'!$AJ$5)</f>
        <v/>
      </c>
      <c r="N137" s="9">
        <f>SUMIF('Stock - Puerto Chile'!$G$2:G649,'Rango proyecciones'!C137,'Stock - Puerto Chile'!$L$2:L649)</f>
        <v/>
      </c>
      <c r="O137" s="9">
        <f>0 * (0 / 24)</f>
        <v/>
      </c>
      <c r="P137" s="9">
        <f>0 * (0 / 24)</f>
        <v/>
      </c>
      <c r="Q137" s="17">
        <f>H137 + P137 + M137</f>
        <v/>
      </c>
      <c r="R137" s="9">
        <f>MAX(J137 - K137, 0) * MAX((0 - 7)/(7), 0)</f>
        <v/>
      </c>
      <c r="S137" s="9">
        <f>SUMIFS('Stock - ETA'!$H$3:H2202,'Stock - ETA'!$F$3:F2202,'Rango proyecciones'!C137,'Stock - ETA'!$Q$3:Q2202,'Rango proyecciones'!$AJ$5)</f>
        <v/>
      </c>
      <c r="T137" s="9">
        <f>SUMIF('Stock - Puerto Chile'!$G$2:G649,'Rango proyecciones'!C137,'Stock - Puerto Chile'!$N$2:N649)</f>
        <v/>
      </c>
      <c r="U137" s="9">
        <f>0 * (0 / 24)</f>
        <v/>
      </c>
      <c r="V137" s="9">
        <f>0 * (0 / 24)</f>
        <v/>
      </c>
      <c r="W137" s="17">
        <f>H137 + V137 + S137</f>
        <v/>
      </c>
      <c r="X137" s="6">
        <f>SUMIFS('Stock - ETA'!$S$3:S2202,'Stock - ETA'!$F$3:F2202,'Rango proyecciones'!C137,'Stock - ETA'!$AA$3:AA2202,'Rango proyecciones'!$AJ$5) + SUMIFS('Stock - ETA'!$R$3:R2202,'Stock - ETA'!$F$3:F2202,'Rango proyecciones'!C137,'Stock - ETA'!$AA$3:AA2202,'Rango proyecciones'!$AJ$7)</f>
        <v/>
      </c>
      <c r="Y137" s="9" t="n"/>
      <c r="Z137" s="17">
        <f>X137 + Y137</f>
        <v/>
      </c>
      <c r="AA137" s="9">
        <f>SUMIFS('Stock - ETA'!$I$3:I2202,'Stock - ETA'!$F$3:F2202,'Rango proyecciones'!C137,'Stock - ETA'!$Q$3:Q2202,'Rango proyecciones'!$AJ$5) + SUMIFS('Stock - ETA'!$H$3:H2202,'Stock - ETA'!$F$3:F2202,'Rango proyecciones'!C137,'Stock - ETA'!$Q$3:Q2202,'Rango proyecciones'!$AJ$7)</f>
        <v/>
      </c>
      <c r="AB137" s="9" t="n"/>
      <c r="AC137" s="17">
        <f>AA137 + AB137</f>
        <v/>
      </c>
      <c r="AD137" s="6" t="n">
        <v>250000</v>
      </c>
      <c r="AE137" s="9">
        <f>SUMIFS('Stock - ETA'!$T$3:T2202,'Stock - ETA'!$F$3:F2202,'Rango proyecciones'!C137,'Stock - ETA'!$AA$3:AA2202,'Rango proyecciones'!$AJ$5) + SUMIFS('Stock - ETA'!$S$3:S2202,'Stock - ETA'!$F$3:F2202,'Rango proyecciones'!C137,'Stock - ETA'!$AA$3:AA2202,'Rango proyecciones'!$AJ$8)</f>
        <v/>
      </c>
      <c r="AF137" s="17">
        <f> 0.7 * AD137 + AE137</f>
        <v/>
      </c>
      <c r="AG137" s="9">
        <f>SUMIFS('Stock - ETA'!$J$3:J2202,'Stock - ETA'!$F$3:F2202,'Rango proyecciones'!C137,'Stock - ETA'!$Q$3:Q2202,'Rango proyecciones'!$AJ$5) + SUMIFS('Stock - ETA'!$I$3:I2202,'Stock - ETA'!$F$3:F2202,'Rango proyecciones'!C137,'Stock - ETA'!$Q$3:Q2202,'Rango proyecciones'!$AJ$8)</f>
        <v/>
      </c>
      <c r="AH137" s="17">
        <f> 0.7 * AD137 + AG137</f>
        <v/>
      </c>
      <c r="AI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asia1021925</t>
        </is>
      </c>
      <c r="D138" s="4" t="inlineStr">
        <is>
          <t>Andes Asia</t>
        </is>
      </c>
      <c r="E138" s="4" t="n">
        <v>1021925</v>
      </c>
      <c r="F138" s="4" t="inlineStr">
        <is>
          <t>GO MM Loin S@ Fi Cj 15k AS</t>
        </is>
      </c>
      <c r="G138" s="4" t="inlineStr">
        <is>
          <t>Lomo</t>
        </is>
      </c>
      <c r="H138" s="6" t="n">
        <v>31207.3</v>
      </c>
      <c r="I138" s="9" t="n">
        <v>28000</v>
      </c>
      <c r="J138" s="9" t="n">
        <v>81227.94500000001</v>
      </c>
      <c r="K138" s="9" t="n">
        <v>83843.27</v>
      </c>
      <c r="L138" s="6">
        <f>MAX(J138 - K138, 0) * MAX((0 - 10)/(10), 0)</f>
        <v/>
      </c>
      <c r="M138" s="9">
        <f>SUMIFS('Stock - ETA'!$R$3:R2202,'Stock - ETA'!$F$3:F2202,'Rango proyecciones'!C138,'Stock - ETA'!$AA$3:AA2202,'Rango proyecciones'!$AJ$5)</f>
        <v/>
      </c>
      <c r="N138" s="9">
        <f>SUMIF('Stock - Puerto Chile'!$G$2:G649,'Rango proyecciones'!C138,'Stock - Puerto Chile'!$L$2:L649)</f>
        <v/>
      </c>
      <c r="O138" s="9">
        <f>0 * (0 / 24)</f>
        <v/>
      </c>
      <c r="P138" s="9">
        <f>0 * (0 / 24)</f>
        <v/>
      </c>
      <c r="Q138" s="17">
        <f>H138 + P138 + M138</f>
        <v/>
      </c>
      <c r="R138" s="9">
        <f>MAX(J138 - K138, 0) * MAX((0 - 7)/(7), 0)</f>
        <v/>
      </c>
      <c r="S138" s="9">
        <f>SUMIFS('Stock - ETA'!$H$3:H2202,'Stock - ETA'!$F$3:F2202,'Rango proyecciones'!C138,'Stock - ETA'!$Q$3:Q2202,'Rango proyecciones'!$AJ$5)</f>
        <v/>
      </c>
      <c r="T138" s="9">
        <f>SUMIF('Stock - Puerto Chile'!$G$2:G649,'Rango proyecciones'!C138,'Stock - Puerto Chile'!$N$2:N649)</f>
        <v/>
      </c>
      <c r="U138" s="9">
        <f>0 * (0 / 24)</f>
        <v/>
      </c>
      <c r="V138" s="9">
        <f>0 * (0 / 24)</f>
        <v/>
      </c>
      <c r="W138" s="17">
        <f>H138 + V138 + S138</f>
        <v/>
      </c>
      <c r="X138" s="6">
        <f>SUMIFS('Stock - ETA'!$S$3:S2202,'Stock - ETA'!$F$3:F2202,'Rango proyecciones'!C138,'Stock - ETA'!$AA$3:AA2202,'Rango proyecciones'!$AJ$5) + SUMIFS('Stock - ETA'!$R$3:R2202,'Stock - ETA'!$F$3:F2202,'Rango proyecciones'!C138,'Stock - ETA'!$AA$3:AA2202,'Rango proyecciones'!$AJ$7)</f>
        <v/>
      </c>
      <c r="Y138" s="9" t="n"/>
      <c r="Z138" s="17">
        <f>X138 + Y138</f>
        <v/>
      </c>
      <c r="AA138" s="9">
        <f>SUMIFS('Stock - ETA'!$I$3:I2202,'Stock - ETA'!$F$3:F2202,'Rango proyecciones'!C138,'Stock - ETA'!$Q$3:Q2202,'Rango proyecciones'!$AJ$5) + SUMIFS('Stock - ETA'!$H$3:H2202,'Stock - ETA'!$F$3:F2202,'Rango proyecciones'!C138,'Stock - ETA'!$Q$3:Q2202,'Rango proyecciones'!$AJ$7)</f>
        <v/>
      </c>
      <c r="AB138" s="9" t="n"/>
      <c r="AC138" s="17">
        <f>AA138 + AB138</f>
        <v/>
      </c>
      <c r="AD138" s="6" t="n">
        <v>140260</v>
      </c>
      <c r="AE138" s="9">
        <f>SUMIFS('Stock - ETA'!$T$3:T2202,'Stock - ETA'!$F$3:F2202,'Rango proyecciones'!C138,'Stock - ETA'!$AA$3:AA2202,'Rango proyecciones'!$AJ$5) + SUMIFS('Stock - ETA'!$S$3:S2202,'Stock - ETA'!$F$3:F2202,'Rango proyecciones'!C138,'Stock - ETA'!$AA$3:AA2202,'Rango proyecciones'!$AJ$8)</f>
        <v/>
      </c>
      <c r="AF138" s="17">
        <f> 0.7 * AD138 + AE138</f>
        <v/>
      </c>
      <c r="AG138" s="9">
        <f>SUMIFS('Stock - ETA'!$J$3:J2202,'Stock - ETA'!$F$3:F2202,'Rango proyecciones'!C138,'Stock - ETA'!$Q$3:Q2202,'Rango proyecciones'!$AJ$5) + SUMIFS('Stock - ETA'!$I$3:I2202,'Stock - ETA'!$F$3:F2202,'Rango proyecciones'!C138,'Stock - ETA'!$Q$3:Q2202,'Rango proyecciones'!$AJ$8)</f>
        <v/>
      </c>
      <c r="AH138" s="17">
        <f> 0.7 * AD138 + AG138</f>
        <v/>
      </c>
      <c r="AI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asia1021929</t>
        </is>
      </c>
      <c r="D139" s="4" t="inlineStr">
        <is>
          <t>Andes Asia</t>
        </is>
      </c>
      <c r="E139" s="4" t="n">
        <v>1021929</v>
      </c>
      <c r="F139" s="4" t="inlineStr">
        <is>
          <t>GO Panc Lam 3mm@ Cj 10k AS</t>
        </is>
      </c>
      <c r="G139" s="4" t="inlineStr">
        <is>
          <t>Panceta</t>
        </is>
      </c>
      <c r="H139" s="6" t="n">
        <v>1050</v>
      </c>
      <c r="I139" s="9" t="n">
        <v>0</v>
      </c>
      <c r="J139" s="9" t="n">
        <v>5495</v>
      </c>
      <c r="K139" s="9" t="n">
        <v>2711.54</v>
      </c>
      <c r="L139" s="6">
        <f>MAX(J139 - K139, 0) * MAX((0 - 10)/(10), 0)</f>
        <v/>
      </c>
      <c r="M139" s="9">
        <f>SUMIFS('Stock - ETA'!$R$3:R2202,'Stock - ETA'!$F$3:F2202,'Rango proyecciones'!C139,'Stock - ETA'!$AA$3:AA2202,'Rango proyecciones'!$AJ$5)</f>
        <v/>
      </c>
      <c r="N139" s="9">
        <f>SUMIF('Stock - Puerto Chile'!$G$2:G649,'Rango proyecciones'!C139,'Stock - Puerto Chile'!$L$2:L649)</f>
        <v/>
      </c>
      <c r="O139" s="9" t="n"/>
      <c r="P139" s="9" t="n"/>
      <c r="Q139" s="17">
        <f>H139 + P139 + M139</f>
        <v/>
      </c>
      <c r="R139" s="9">
        <f>MAX(J139 - K139, 0) * MAX((0 - 7)/(7), 0)</f>
        <v/>
      </c>
      <c r="S139" s="9">
        <f>SUMIFS('Stock - ETA'!$H$3:H2202,'Stock - ETA'!$F$3:F2202,'Rango proyecciones'!C139,'Stock - ETA'!$Q$3:Q2202,'Rango proyecciones'!$AJ$5)</f>
        <v/>
      </c>
      <c r="T139" s="9">
        <f>SUMIF('Stock - Puerto Chile'!$G$2:G649,'Rango proyecciones'!C139,'Stock - Puerto Chile'!$N$2:N649)</f>
        <v/>
      </c>
      <c r="U139" s="9" t="n"/>
      <c r="V139" s="9" t="n"/>
      <c r="W139" s="17">
        <f>H139 + V139 + S139</f>
        <v/>
      </c>
      <c r="X139" s="6">
        <f>SUMIFS('Stock - ETA'!$S$3:S2202,'Stock - ETA'!$F$3:F2202,'Rango proyecciones'!C139,'Stock - ETA'!$AA$3:AA2202,'Rango proyecciones'!$AJ$5) + SUMIFS('Stock - ETA'!$R$3:R2202,'Stock - ETA'!$F$3:F2202,'Rango proyecciones'!C139,'Stock - ETA'!$AA$3:AA2202,'Rango proyecciones'!$AJ$7)</f>
        <v/>
      </c>
      <c r="Y139" s="9" t="n"/>
      <c r="Z139" s="17">
        <f>X139 + Y139</f>
        <v/>
      </c>
      <c r="AA139" s="9">
        <f>SUMIFS('Stock - ETA'!$I$3:I2202,'Stock - ETA'!$F$3:F2202,'Rango proyecciones'!C139,'Stock - ETA'!$Q$3:Q2202,'Rango proyecciones'!$AJ$5) + SUMIFS('Stock - ETA'!$H$3:H2202,'Stock - ETA'!$F$3:F2202,'Rango proyecciones'!C139,'Stock - ETA'!$Q$3:Q2202,'Rango proyecciones'!$AJ$7)</f>
        <v/>
      </c>
      <c r="AB139" s="9" t="n"/>
      <c r="AC139" s="17">
        <f>AA139 + AB139</f>
        <v/>
      </c>
      <c r="AD139" s="6" t="n">
        <v>2000</v>
      </c>
      <c r="AE139" s="9">
        <f>SUMIFS('Stock - ETA'!$T$3:T2202,'Stock - ETA'!$F$3:F2202,'Rango proyecciones'!C139,'Stock - ETA'!$AA$3:AA2202,'Rango proyecciones'!$AJ$5) + SUMIFS('Stock - ETA'!$S$3:S2202,'Stock - ETA'!$F$3:F2202,'Rango proyecciones'!C139,'Stock - ETA'!$AA$3:AA2202,'Rango proyecciones'!$AJ$8)</f>
        <v/>
      </c>
      <c r="AF139" s="17">
        <f> 0.7 * AD139 + AE139</f>
        <v/>
      </c>
      <c r="AG139" s="9">
        <f>SUMIFS('Stock - ETA'!$J$3:J2202,'Stock - ETA'!$F$3:F2202,'Rango proyecciones'!C139,'Stock - ETA'!$Q$3:Q2202,'Rango proyecciones'!$AJ$5) + SUMIFS('Stock - ETA'!$I$3:I2202,'Stock - ETA'!$F$3:F2202,'Rango proyecciones'!C139,'Stock - ETA'!$Q$3:Q2202,'Rango proyecciones'!$AJ$8)</f>
        <v/>
      </c>
      <c r="AH139" s="17">
        <f> 0.7 * AD139 + AG139</f>
        <v/>
      </c>
      <c r="AI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asia1021931</t>
        </is>
      </c>
      <c r="D140" s="4" t="inlineStr">
        <is>
          <t>Andes Asia</t>
        </is>
      </c>
      <c r="E140" s="4" t="n">
        <v>1021931</v>
      </c>
      <c r="F140" s="4" t="inlineStr">
        <is>
          <t>GO Pta Cos 3h@ Bo Cj 10k AS</t>
        </is>
      </c>
      <c r="G140" s="4" t="inlineStr">
        <is>
          <t>Cost-Pec</t>
        </is>
      </c>
      <c r="H140" s="6" t="n">
        <v>11274.6</v>
      </c>
      <c r="I140" s="9" t="n">
        <v>18000</v>
      </c>
      <c r="J140" s="9" t="n">
        <v>18358</v>
      </c>
      <c r="K140" s="9" t="n">
        <v>16020.79</v>
      </c>
      <c r="L140" s="6">
        <f>MAX(J140 - K140, 0) * MAX((0 - 10)/(10), 0)</f>
        <v/>
      </c>
      <c r="M140" s="9">
        <f>SUMIFS('Stock - ETA'!$R$3:R2202,'Stock - ETA'!$F$3:F2202,'Rango proyecciones'!C140,'Stock - ETA'!$AA$3:AA2202,'Rango proyecciones'!$AJ$5)</f>
        <v/>
      </c>
      <c r="N140" s="9">
        <f>SUMIF('Stock - Puerto Chile'!$G$2:G649,'Rango proyecciones'!C140,'Stock - Puerto Chile'!$L$2:L649)</f>
        <v/>
      </c>
      <c r="O140" s="9">
        <f>0 * (0 / 24)</f>
        <v/>
      </c>
      <c r="P140" s="9">
        <f>0 * (0 / 24)</f>
        <v/>
      </c>
      <c r="Q140" s="17">
        <f>H140 + P140 + M140</f>
        <v/>
      </c>
      <c r="R140" s="9">
        <f>MAX(J140 - K140, 0) * MAX((0 - 7)/(7), 0)</f>
        <v/>
      </c>
      <c r="S140" s="9">
        <f>SUMIFS('Stock - ETA'!$H$3:H2202,'Stock - ETA'!$F$3:F2202,'Rango proyecciones'!C140,'Stock - ETA'!$Q$3:Q2202,'Rango proyecciones'!$AJ$5)</f>
        <v/>
      </c>
      <c r="T140" s="9">
        <f>SUMIF('Stock - Puerto Chile'!$G$2:G649,'Rango proyecciones'!C140,'Stock - Puerto Chile'!$N$2:N649)</f>
        <v/>
      </c>
      <c r="U140" s="9">
        <f>0 * (0 / 24)</f>
        <v/>
      </c>
      <c r="V140" s="9">
        <f>0 * (0 / 24)</f>
        <v/>
      </c>
      <c r="W140" s="17">
        <f>H140 + V140 + S140</f>
        <v/>
      </c>
      <c r="X140" s="6">
        <f>SUMIFS('Stock - ETA'!$S$3:S2202,'Stock - ETA'!$F$3:F2202,'Rango proyecciones'!C140,'Stock - ETA'!$AA$3:AA2202,'Rango proyecciones'!$AJ$5) + SUMIFS('Stock - ETA'!$R$3:R2202,'Stock - ETA'!$F$3:F2202,'Rango proyecciones'!C140,'Stock - ETA'!$AA$3:AA2202,'Rango proyecciones'!$AJ$7)</f>
        <v/>
      </c>
      <c r="Y140" s="9" t="n"/>
      <c r="Z140" s="17">
        <f>X140 + Y140</f>
        <v/>
      </c>
      <c r="AA140" s="9">
        <f>SUMIFS('Stock - ETA'!$I$3:I2202,'Stock - ETA'!$F$3:F2202,'Rango proyecciones'!C140,'Stock - ETA'!$Q$3:Q2202,'Rango proyecciones'!$AJ$5) + SUMIFS('Stock - ETA'!$H$3:H2202,'Stock - ETA'!$F$3:F2202,'Rango proyecciones'!C140,'Stock - ETA'!$Q$3:Q2202,'Rango proyecciones'!$AJ$7)</f>
        <v/>
      </c>
      <c r="AB140" s="9" t="n"/>
      <c r="AC140" s="17">
        <f>AA140 + AB140</f>
        <v/>
      </c>
      <c r="AD140" s="6" t="n">
        <v>7516</v>
      </c>
      <c r="AE140" s="9">
        <f>SUMIFS('Stock - ETA'!$T$3:T2202,'Stock - ETA'!$F$3:F2202,'Rango proyecciones'!C140,'Stock - ETA'!$AA$3:AA2202,'Rango proyecciones'!$AJ$5) + SUMIFS('Stock - ETA'!$S$3:S2202,'Stock - ETA'!$F$3:F2202,'Rango proyecciones'!C140,'Stock - ETA'!$AA$3:AA2202,'Rango proyecciones'!$AJ$8)</f>
        <v/>
      </c>
      <c r="AF140" s="17">
        <f> 0.7 * AD140 + AE140</f>
        <v/>
      </c>
      <c r="AG140" s="9">
        <f>SUMIFS('Stock - ETA'!$J$3:J2202,'Stock - ETA'!$F$3:F2202,'Rango proyecciones'!C140,'Stock - ETA'!$Q$3:Q2202,'Rango proyecciones'!$AJ$5) + SUMIFS('Stock - ETA'!$I$3:I2202,'Stock - ETA'!$F$3:F2202,'Rango proyecciones'!C140,'Stock - ETA'!$Q$3:Q2202,'Rango proyecciones'!$AJ$8)</f>
        <v/>
      </c>
      <c r="AH140" s="17">
        <f> 0.7 * AD140 + AG140</f>
        <v/>
      </c>
      <c r="AI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asia1021936</t>
        </is>
      </c>
      <c r="D141" s="4" t="inlineStr">
        <is>
          <t>Andes Asia</t>
        </is>
      </c>
      <c r="E141" s="4" t="n">
        <v>1021936</v>
      </c>
      <c r="F141" s="4" t="inlineStr">
        <is>
          <t>GO PpPal pimentada@ Cj 20k AS</t>
        </is>
      </c>
      <c r="G141" s="4" t="inlineStr">
        <is>
          <t>Paleta</t>
        </is>
      </c>
      <c r="H141" s="6" t="n">
        <v>287220</v>
      </c>
      <c r="I141" s="9" t="n">
        <v>408000</v>
      </c>
      <c r="J141" s="9" t="n">
        <v>351639</v>
      </c>
      <c r="K141" s="9" t="n">
        <v>321775.99</v>
      </c>
      <c r="L141" s="6">
        <f>MAX(J141 - K141, 0) * MAX((0 - 10)/(10), 0)</f>
        <v/>
      </c>
      <c r="M141" s="9">
        <f>SUMIFS('Stock - ETA'!$R$3:R2202,'Stock - ETA'!$F$3:F2202,'Rango proyecciones'!C141,'Stock - ETA'!$AA$3:AA2202,'Rango proyecciones'!$AJ$5)</f>
        <v/>
      </c>
      <c r="N141" s="9">
        <f>SUMIF('Stock - Puerto Chile'!$G$2:G649,'Rango proyecciones'!C141,'Stock - Puerto Chile'!$L$2:L649)</f>
        <v/>
      </c>
      <c r="O141" s="9">
        <f>0 * (0 / 24)</f>
        <v/>
      </c>
      <c r="P141" s="9">
        <f>0 * (0 / 24)</f>
        <v/>
      </c>
      <c r="Q141" s="17">
        <f>H141 + P141 + M141</f>
        <v/>
      </c>
      <c r="R141" s="9">
        <f>MAX(J141 - K141, 0) * MAX((0 - 7)/(7), 0)</f>
        <v/>
      </c>
      <c r="S141" s="9">
        <f>SUMIFS('Stock - ETA'!$H$3:H2202,'Stock - ETA'!$F$3:F2202,'Rango proyecciones'!C141,'Stock - ETA'!$Q$3:Q2202,'Rango proyecciones'!$AJ$5)</f>
        <v/>
      </c>
      <c r="T141" s="9">
        <f>SUMIF('Stock - Puerto Chile'!$G$2:G649,'Rango proyecciones'!C141,'Stock - Puerto Chile'!$N$2:N649)</f>
        <v/>
      </c>
      <c r="U141" s="9">
        <f>0 * (0 / 24)</f>
        <v/>
      </c>
      <c r="V141" s="9">
        <f>0 * (0 / 24)</f>
        <v/>
      </c>
      <c r="W141" s="17">
        <f>H141 + V141 + S141</f>
        <v/>
      </c>
      <c r="X141" s="6">
        <f>SUMIFS('Stock - ETA'!$S$3:S2202,'Stock - ETA'!$F$3:F2202,'Rango proyecciones'!C141,'Stock - ETA'!$AA$3:AA2202,'Rango proyecciones'!$AJ$5) + SUMIFS('Stock - ETA'!$R$3:R2202,'Stock - ETA'!$F$3:F2202,'Rango proyecciones'!C141,'Stock - ETA'!$AA$3:AA2202,'Rango proyecciones'!$AJ$7)</f>
        <v/>
      </c>
      <c r="Y141" s="9" t="n"/>
      <c r="Z141" s="17">
        <f>X141 + Y141</f>
        <v/>
      </c>
      <c r="AA141" s="9">
        <f>SUMIFS('Stock - ETA'!$I$3:I2202,'Stock - ETA'!$F$3:F2202,'Rango proyecciones'!C141,'Stock - ETA'!$Q$3:Q2202,'Rango proyecciones'!$AJ$5) + SUMIFS('Stock - ETA'!$H$3:H2202,'Stock - ETA'!$F$3:F2202,'Rango proyecciones'!C141,'Stock - ETA'!$Q$3:Q2202,'Rango proyecciones'!$AJ$7)</f>
        <v/>
      </c>
      <c r="AB141" s="9" t="n"/>
      <c r="AC141" s="17">
        <f>AA141 + AB141</f>
        <v/>
      </c>
      <c r="AD141" s="6" t="n">
        <v>456000</v>
      </c>
      <c r="AE141" s="9">
        <f>SUMIFS('Stock - ETA'!$T$3:T2202,'Stock - ETA'!$F$3:F2202,'Rango proyecciones'!C141,'Stock - ETA'!$AA$3:AA2202,'Rango proyecciones'!$AJ$5) + SUMIFS('Stock - ETA'!$S$3:S2202,'Stock - ETA'!$F$3:F2202,'Rango proyecciones'!C141,'Stock - ETA'!$AA$3:AA2202,'Rango proyecciones'!$AJ$8)</f>
        <v/>
      </c>
      <c r="AF141" s="17">
        <f> 0.7 * AD141 + AE141</f>
        <v/>
      </c>
      <c r="AG141" s="9">
        <f>SUMIFS('Stock - ETA'!$J$3:J2202,'Stock - ETA'!$F$3:F2202,'Rango proyecciones'!C141,'Stock - ETA'!$Q$3:Q2202,'Rango proyecciones'!$AJ$5) + SUMIFS('Stock - ETA'!$I$3:I2202,'Stock - ETA'!$F$3:F2202,'Rango proyecciones'!C141,'Stock - ETA'!$Q$3:Q2202,'Rango proyecciones'!$AJ$8)</f>
        <v/>
      </c>
      <c r="AH141" s="17">
        <f> 0.7 * AD141 + AG141</f>
        <v/>
      </c>
      <c r="AI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asia1021944</t>
        </is>
      </c>
      <c r="D142" s="4" t="inlineStr">
        <is>
          <t>Andes Asia</t>
        </is>
      </c>
      <c r="E142" s="4" t="n">
        <v>1021944</v>
      </c>
      <c r="F142" s="4" t="inlineStr">
        <is>
          <t>GO Diafrag@ Va Cj 8k AS</t>
        </is>
      </c>
      <c r="G142" s="4" t="inlineStr">
        <is>
          <t>Recortes</t>
        </is>
      </c>
      <c r="H142" s="6" t="n">
        <v>2376</v>
      </c>
      <c r="I142" s="9" t="n">
        <v>0</v>
      </c>
      <c r="J142" s="9" t="n">
        <v>6330</v>
      </c>
      <c r="K142" s="9" t="n">
        <v>6401.02</v>
      </c>
      <c r="L142" s="6">
        <f>MAX(J142 - K142, 0) * MAX((0 - 10)/(10), 0)</f>
        <v/>
      </c>
      <c r="M142" s="9">
        <f>SUMIFS('Stock - ETA'!$R$3:R2202,'Stock - ETA'!$F$3:F2202,'Rango proyecciones'!C142,'Stock - ETA'!$AA$3:AA2202,'Rango proyecciones'!$AJ$5)</f>
        <v/>
      </c>
      <c r="N142" s="9">
        <f>SUMIF('Stock - Puerto Chile'!$G$2:G649,'Rango proyecciones'!C142,'Stock - Puerto Chile'!$L$2:L649)</f>
        <v/>
      </c>
      <c r="O142" s="9">
        <f>0 * (0 / 24)</f>
        <v/>
      </c>
      <c r="P142" s="9">
        <f>0 * (0 / 24)</f>
        <v/>
      </c>
      <c r="Q142" s="17">
        <f>H142 + P142 + M142</f>
        <v/>
      </c>
      <c r="R142" s="9">
        <f>MAX(J142 - K142, 0) * MAX((0 - 7)/(7), 0)</f>
        <v/>
      </c>
      <c r="S142" s="9">
        <f>SUMIFS('Stock - ETA'!$H$3:H2202,'Stock - ETA'!$F$3:F2202,'Rango proyecciones'!C142,'Stock - ETA'!$Q$3:Q2202,'Rango proyecciones'!$AJ$5)</f>
        <v/>
      </c>
      <c r="T142" s="9">
        <f>SUMIF('Stock - Puerto Chile'!$G$2:G649,'Rango proyecciones'!C142,'Stock - Puerto Chile'!$N$2:N649)</f>
        <v/>
      </c>
      <c r="U142" s="9">
        <f>0 * (0 / 24)</f>
        <v/>
      </c>
      <c r="V142" s="9">
        <f>0 * (0 / 24)</f>
        <v/>
      </c>
      <c r="W142" s="17">
        <f>H142 + V142 + S142</f>
        <v/>
      </c>
      <c r="X142" s="6">
        <f>SUMIFS('Stock - ETA'!$S$3:S2202,'Stock - ETA'!$F$3:F2202,'Rango proyecciones'!C142,'Stock - ETA'!$AA$3:AA2202,'Rango proyecciones'!$AJ$5) + SUMIFS('Stock - ETA'!$R$3:R2202,'Stock - ETA'!$F$3:F2202,'Rango proyecciones'!C142,'Stock - ETA'!$AA$3:AA2202,'Rango proyecciones'!$AJ$7)</f>
        <v/>
      </c>
      <c r="Y142" s="9" t="n"/>
      <c r="Z142" s="17">
        <f>X142 + Y142</f>
        <v/>
      </c>
      <c r="AA142" s="9">
        <f>SUMIFS('Stock - ETA'!$I$3:I2202,'Stock - ETA'!$F$3:F2202,'Rango proyecciones'!C142,'Stock - ETA'!$Q$3:Q2202,'Rango proyecciones'!$AJ$5) + SUMIFS('Stock - ETA'!$H$3:H2202,'Stock - ETA'!$F$3:F2202,'Rango proyecciones'!C142,'Stock - ETA'!$Q$3:Q2202,'Rango proyecciones'!$AJ$7)</f>
        <v/>
      </c>
      <c r="AB142" s="9" t="n"/>
      <c r="AC142" s="17">
        <f>AA142 + AB142</f>
        <v/>
      </c>
      <c r="AD142" s="6" t="n">
        <v>2883</v>
      </c>
      <c r="AE142" s="9">
        <f>SUMIFS('Stock - ETA'!$T$3:T2202,'Stock - ETA'!$F$3:F2202,'Rango proyecciones'!C142,'Stock - ETA'!$AA$3:AA2202,'Rango proyecciones'!$AJ$5) + SUMIFS('Stock - ETA'!$S$3:S2202,'Stock - ETA'!$F$3:F2202,'Rango proyecciones'!C142,'Stock - ETA'!$AA$3:AA2202,'Rango proyecciones'!$AJ$8)</f>
        <v/>
      </c>
      <c r="AF142" s="17">
        <f> 0.7 * AD142 + AE142</f>
        <v/>
      </c>
      <c r="AG142" s="9">
        <f>SUMIFS('Stock - ETA'!$J$3:J2202,'Stock - ETA'!$F$3:F2202,'Rango proyecciones'!C142,'Stock - ETA'!$Q$3:Q2202,'Rango proyecciones'!$AJ$5) + SUMIFS('Stock - ETA'!$I$3:I2202,'Stock - ETA'!$F$3:F2202,'Rango proyecciones'!C142,'Stock - ETA'!$Q$3:Q2202,'Rango proyecciones'!$AJ$8)</f>
        <v/>
      </c>
      <c r="AH142" s="17">
        <f> 0.7 * AD142 + AG142</f>
        <v/>
      </c>
      <c r="AI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asia1021945</t>
        </is>
      </c>
      <c r="D143" s="4" t="inlineStr">
        <is>
          <t>Andes Asia</t>
        </is>
      </c>
      <c r="E143" s="4" t="n">
        <v>1021945</v>
      </c>
      <c r="F143" s="4" t="inlineStr">
        <is>
          <t>GO Lengua Japon@ Cj 10k AS</t>
        </is>
      </c>
      <c r="G143" s="4" t="inlineStr">
        <is>
          <t>Cabeza</t>
        </is>
      </c>
      <c r="H143" s="6" t="n">
        <v>2370</v>
      </c>
      <c r="I143" s="9" t="n">
        <v>0</v>
      </c>
      <c r="J143" s="9" t="n">
        <v>404</v>
      </c>
      <c r="K143" s="9" t="n"/>
      <c r="L143" s="6">
        <f>MAX(J143 - K143, 0) * MAX((0 - 10)/(10), 0)</f>
        <v/>
      </c>
      <c r="M143" s="9">
        <f>SUMIFS('Stock - ETA'!$R$3:R2202,'Stock - ETA'!$F$3:F2202,'Rango proyecciones'!C143,'Stock - ETA'!$AA$3:AA2202,'Rango proyecciones'!$AJ$5)</f>
        <v/>
      </c>
      <c r="N143" s="9">
        <f>SUMIF('Stock - Puerto Chile'!$G$2:G649,'Rango proyecciones'!C143,'Stock - Puerto Chile'!$L$2:L649)</f>
        <v/>
      </c>
      <c r="O143" s="9">
        <f>0 * (0 / 24)</f>
        <v/>
      </c>
      <c r="P143" s="9">
        <f>0 * (0 / 24)</f>
        <v/>
      </c>
      <c r="Q143" s="17">
        <f>H143 + P143 + M143</f>
        <v/>
      </c>
      <c r="R143" s="9">
        <f>MAX(J143 - K143, 0) * MAX((0 - 7)/(7), 0)</f>
        <v/>
      </c>
      <c r="S143" s="9">
        <f>SUMIFS('Stock - ETA'!$H$3:H2202,'Stock - ETA'!$F$3:F2202,'Rango proyecciones'!C143,'Stock - ETA'!$Q$3:Q2202,'Rango proyecciones'!$AJ$5)</f>
        <v/>
      </c>
      <c r="T143" s="9">
        <f>SUMIF('Stock - Puerto Chile'!$G$2:G649,'Rango proyecciones'!C143,'Stock - Puerto Chile'!$N$2:N649)</f>
        <v/>
      </c>
      <c r="U143" s="9">
        <f>0 * (0 / 24)</f>
        <v/>
      </c>
      <c r="V143" s="9">
        <f>0 * (0 / 24)</f>
        <v/>
      </c>
      <c r="W143" s="17">
        <f>H143 + V143 + S143</f>
        <v/>
      </c>
      <c r="X143" s="6">
        <f>SUMIFS('Stock - ETA'!$S$3:S2202,'Stock - ETA'!$F$3:F2202,'Rango proyecciones'!C143,'Stock - ETA'!$AA$3:AA2202,'Rango proyecciones'!$AJ$5) + SUMIFS('Stock - ETA'!$R$3:R2202,'Stock - ETA'!$F$3:F2202,'Rango proyecciones'!C143,'Stock - ETA'!$AA$3:AA2202,'Rango proyecciones'!$AJ$7)</f>
        <v/>
      </c>
      <c r="Y143" s="9" t="n"/>
      <c r="Z143" s="17">
        <f>X143 + Y143</f>
        <v/>
      </c>
      <c r="AA143" s="9">
        <f>SUMIFS('Stock - ETA'!$I$3:I2202,'Stock - ETA'!$F$3:F2202,'Rango proyecciones'!C143,'Stock - ETA'!$Q$3:Q2202,'Rango proyecciones'!$AJ$5) + SUMIFS('Stock - ETA'!$H$3:H2202,'Stock - ETA'!$F$3:F2202,'Rango proyecciones'!C143,'Stock - ETA'!$Q$3:Q2202,'Rango proyecciones'!$AJ$7)</f>
        <v/>
      </c>
      <c r="AB143" s="9" t="n"/>
      <c r="AC143" s="17">
        <f>AA143 + AB143</f>
        <v/>
      </c>
      <c r="AD143" s="6" t="n"/>
      <c r="AE143" s="9">
        <f>SUMIFS('Stock - ETA'!$T$3:T2202,'Stock - ETA'!$F$3:F2202,'Rango proyecciones'!C143,'Stock - ETA'!$AA$3:AA2202,'Rango proyecciones'!$AJ$5) + SUMIFS('Stock - ETA'!$S$3:S2202,'Stock - ETA'!$F$3:F2202,'Rango proyecciones'!C143,'Stock - ETA'!$AA$3:AA2202,'Rango proyecciones'!$AJ$8)</f>
        <v/>
      </c>
      <c r="AF143" s="17">
        <f> 0.7 * AD143 + AE143</f>
        <v/>
      </c>
      <c r="AG143" s="9">
        <f>SUMIFS('Stock - ETA'!$J$3:J2202,'Stock - ETA'!$F$3:F2202,'Rango proyecciones'!C143,'Stock - ETA'!$Q$3:Q2202,'Rango proyecciones'!$AJ$5) + SUMIFS('Stock - ETA'!$I$3:I2202,'Stock - ETA'!$F$3:F2202,'Rango proyecciones'!C143,'Stock - ETA'!$Q$3:Q2202,'Rango proyecciones'!$AJ$8)</f>
        <v/>
      </c>
      <c r="AH143" s="17">
        <f> 0.7 * AD143 + AG143</f>
        <v/>
      </c>
      <c r="AI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asia1021952</t>
        </is>
      </c>
      <c r="D144" s="4" t="inlineStr">
        <is>
          <t>Andes Asia</t>
        </is>
      </c>
      <c r="E144" s="4" t="n">
        <v>1021952</v>
      </c>
      <c r="F144" s="4" t="inlineStr">
        <is>
          <t>GO BB Ribs 20-24 Oz@ Cj 10k AS</t>
        </is>
      </c>
      <c r="G144" s="4" t="inlineStr">
        <is>
          <t>Chuleta</t>
        </is>
      </c>
      <c r="H144" s="6" t="n">
        <v>4300</v>
      </c>
      <c r="I144" s="9" t="n">
        <v>2000</v>
      </c>
      <c r="J144" s="9" t="n">
        <v>7733</v>
      </c>
      <c r="K144" s="9" t="n">
        <v>6938.02</v>
      </c>
      <c r="L144" s="6">
        <f>MAX(J144 - K144, 0) * MAX((0 - 10)/(10), 0)</f>
        <v/>
      </c>
      <c r="M144" s="9">
        <f>SUMIFS('Stock - ETA'!$R$3:R2202,'Stock - ETA'!$F$3:F2202,'Rango proyecciones'!C144,'Stock - ETA'!$AA$3:AA2202,'Rango proyecciones'!$AJ$5)</f>
        <v/>
      </c>
      <c r="N144" s="9">
        <f>SUMIF('Stock - Puerto Chile'!$G$2:G649,'Rango proyecciones'!C144,'Stock - Puerto Chile'!$L$2:L649)</f>
        <v/>
      </c>
      <c r="O144" s="9">
        <f>0 * (0 / 24)</f>
        <v/>
      </c>
      <c r="P144" s="9">
        <f>3000 * (0 / 24)</f>
        <v/>
      </c>
      <c r="Q144" s="17">
        <f>H144 + P144 + M144</f>
        <v/>
      </c>
      <c r="R144" s="9">
        <f>MAX(J144 - K144, 0) * MAX((0 - 7)/(7), 0)</f>
        <v/>
      </c>
      <c r="S144" s="9">
        <f>SUMIFS('Stock - ETA'!$H$3:H2202,'Stock - ETA'!$F$3:F2202,'Rango proyecciones'!C144,'Stock - ETA'!$Q$3:Q2202,'Rango proyecciones'!$AJ$5)</f>
        <v/>
      </c>
      <c r="T144" s="9">
        <f>SUMIF('Stock - Puerto Chile'!$G$2:G649,'Rango proyecciones'!C144,'Stock - Puerto Chile'!$N$2:N649)</f>
        <v/>
      </c>
      <c r="U144" s="9">
        <f>0 * (0 / 24)</f>
        <v/>
      </c>
      <c r="V144" s="9">
        <f>3000 * (0 / 24)</f>
        <v/>
      </c>
      <c r="W144" s="17">
        <f>H144 + V144 + S144</f>
        <v/>
      </c>
      <c r="X144" s="6">
        <f>SUMIFS('Stock - ETA'!$S$3:S2202,'Stock - ETA'!$F$3:F2202,'Rango proyecciones'!C144,'Stock - ETA'!$AA$3:AA2202,'Rango proyecciones'!$AJ$5) + SUMIFS('Stock - ETA'!$R$3:R2202,'Stock - ETA'!$F$3:F2202,'Rango proyecciones'!C144,'Stock - ETA'!$AA$3:AA2202,'Rango proyecciones'!$AJ$7)</f>
        <v/>
      </c>
      <c r="Y144" s="9" t="n"/>
      <c r="Z144" s="17">
        <f>X144 + Y144</f>
        <v/>
      </c>
      <c r="AA144" s="9">
        <f>SUMIFS('Stock - ETA'!$I$3:I2202,'Stock - ETA'!$F$3:F2202,'Rango proyecciones'!C144,'Stock - ETA'!$Q$3:Q2202,'Rango proyecciones'!$AJ$5) + SUMIFS('Stock - ETA'!$H$3:H2202,'Stock - ETA'!$F$3:F2202,'Rango proyecciones'!C144,'Stock - ETA'!$Q$3:Q2202,'Rango proyecciones'!$AJ$7)</f>
        <v/>
      </c>
      <c r="AB144" s="9" t="n"/>
      <c r="AC144" s="17">
        <f>AA144 + AB144</f>
        <v/>
      </c>
      <c r="AD144" s="6" t="n">
        <v>3000</v>
      </c>
      <c r="AE144" s="9">
        <f>SUMIFS('Stock - ETA'!$T$3:T2202,'Stock - ETA'!$F$3:F2202,'Rango proyecciones'!C144,'Stock - ETA'!$AA$3:AA2202,'Rango proyecciones'!$AJ$5) + SUMIFS('Stock - ETA'!$S$3:S2202,'Stock - ETA'!$F$3:F2202,'Rango proyecciones'!C144,'Stock - ETA'!$AA$3:AA2202,'Rango proyecciones'!$AJ$8)</f>
        <v/>
      </c>
      <c r="AF144" s="17">
        <f> 0.7 * AD144 + AE144</f>
        <v/>
      </c>
      <c r="AG144" s="9">
        <f>SUMIFS('Stock - ETA'!$J$3:J2202,'Stock - ETA'!$F$3:F2202,'Rango proyecciones'!C144,'Stock - ETA'!$Q$3:Q2202,'Rango proyecciones'!$AJ$5) + SUMIFS('Stock - ETA'!$I$3:I2202,'Stock - ETA'!$F$3:F2202,'Rango proyecciones'!C144,'Stock - ETA'!$Q$3:Q2202,'Rango proyecciones'!$AJ$8)</f>
        <v/>
      </c>
      <c r="AH144" s="17">
        <f> 0.7 * AD144 + AG144</f>
        <v/>
      </c>
      <c r="AI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asia1021987</t>
        </is>
      </c>
      <c r="D145" s="4" t="inlineStr">
        <is>
          <t>Andes Asia</t>
        </is>
      </c>
      <c r="E145" s="4" t="n">
        <v>1021987</v>
      </c>
      <c r="F145" s="4" t="inlineStr">
        <is>
          <t>GO Recto@ Cj 10k AS</t>
        </is>
      </c>
      <c r="G145" s="4" t="inlineStr">
        <is>
          <t>Subprod</t>
        </is>
      </c>
      <c r="H145" s="6" t="n">
        <v>5000</v>
      </c>
      <c r="I145" s="9" t="n">
        <v>5000</v>
      </c>
      <c r="J145" s="9" t="n">
        <v>1434</v>
      </c>
      <c r="K145" s="9" t="n">
        <v>110</v>
      </c>
      <c r="L145" s="6">
        <f>MAX(J145 - K145, 0) * MAX((0 - 10)/(10), 0)</f>
        <v/>
      </c>
      <c r="M145" s="9">
        <f>SUMIFS('Stock - ETA'!$R$3:R2202,'Stock - ETA'!$F$3:F2202,'Rango proyecciones'!C145,'Stock - ETA'!$AA$3:AA2202,'Rango proyecciones'!$AJ$5)</f>
        <v/>
      </c>
      <c r="N145" s="9">
        <f>SUMIF('Stock - Puerto Chile'!$G$2:G649,'Rango proyecciones'!C145,'Stock - Puerto Chile'!$L$2:L649)</f>
        <v/>
      </c>
      <c r="O145" s="9">
        <f>0 * (0 / 24)</f>
        <v/>
      </c>
      <c r="P145" s="9">
        <f>0 * (0 / 24)</f>
        <v/>
      </c>
      <c r="Q145" s="17">
        <f>H145 + P145 + M145</f>
        <v/>
      </c>
      <c r="R145" s="9">
        <f>MAX(J145 - K145, 0) * MAX((0 - 7)/(7), 0)</f>
        <v/>
      </c>
      <c r="S145" s="9">
        <f>SUMIFS('Stock - ETA'!$H$3:H2202,'Stock - ETA'!$F$3:F2202,'Rango proyecciones'!C145,'Stock - ETA'!$Q$3:Q2202,'Rango proyecciones'!$AJ$5)</f>
        <v/>
      </c>
      <c r="T145" s="9">
        <f>SUMIF('Stock - Puerto Chile'!$G$2:G649,'Rango proyecciones'!C145,'Stock - Puerto Chile'!$N$2:N649)</f>
        <v/>
      </c>
      <c r="U145" s="9">
        <f>0 * (0 / 24)</f>
        <v/>
      </c>
      <c r="V145" s="9">
        <f>0 * (0 / 24)</f>
        <v/>
      </c>
      <c r="W145" s="17">
        <f>H145 + V145 + S145</f>
        <v/>
      </c>
      <c r="X145" s="6">
        <f>SUMIFS('Stock - ETA'!$S$3:S2202,'Stock - ETA'!$F$3:F2202,'Rango proyecciones'!C145,'Stock - ETA'!$AA$3:AA2202,'Rango proyecciones'!$AJ$5) + SUMIFS('Stock - ETA'!$R$3:R2202,'Stock - ETA'!$F$3:F2202,'Rango proyecciones'!C145,'Stock - ETA'!$AA$3:AA2202,'Rango proyecciones'!$AJ$7)</f>
        <v/>
      </c>
      <c r="Y145" s="9" t="n"/>
      <c r="Z145" s="17">
        <f>X145 + Y145</f>
        <v/>
      </c>
      <c r="AA145" s="9">
        <f>SUMIFS('Stock - ETA'!$I$3:I2202,'Stock - ETA'!$F$3:F2202,'Rango proyecciones'!C145,'Stock - ETA'!$Q$3:Q2202,'Rango proyecciones'!$AJ$5) + SUMIFS('Stock - ETA'!$H$3:H2202,'Stock - ETA'!$F$3:F2202,'Rango proyecciones'!C145,'Stock - ETA'!$Q$3:Q2202,'Rango proyecciones'!$AJ$7)</f>
        <v/>
      </c>
      <c r="AB145" s="9" t="n"/>
      <c r="AC145" s="17">
        <f>AA145 + AB145</f>
        <v/>
      </c>
      <c r="AD145" s="6" t="n">
        <v>4482</v>
      </c>
      <c r="AE145" s="9">
        <f>SUMIFS('Stock - ETA'!$T$3:T2202,'Stock - ETA'!$F$3:F2202,'Rango proyecciones'!C145,'Stock - ETA'!$AA$3:AA2202,'Rango proyecciones'!$AJ$5) + SUMIFS('Stock - ETA'!$S$3:S2202,'Stock - ETA'!$F$3:F2202,'Rango proyecciones'!C145,'Stock - ETA'!$AA$3:AA2202,'Rango proyecciones'!$AJ$8)</f>
        <v/>
      </c>
      <c r="AF145" s="17">
        <f> 0.7 * AD145 + AE145</f>
        <v/>
      </c>
      <c r="AG145" s="9">
        <f>SUMIFS('Stock - ETA'!$J$3:J2202,'Stock - ETA'!$F$3:F2202,'Rango proyecciones'!C145,'Stock - ETA'!$Q$3:Q2202,'Rango proyecciones'!$AJ$5) + SUMIFS('Stock - ETA'!$I$3:I2202,'Stock - ETA'!$F$3:F2202,'Rango proyecciones'!C145,'Stock - ETA'!$Q$3:Q2202,'Rango proyecciones'!$AJ$8)</f>
        <v/>
      </c>
      <c r="AH145" s="17">
        <f> 0.7 * AD145 + AG145</f>
        <v/>
      </c>
      <c r="AI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asia1022141</t>
        </is>
      </c>
      <c r="D146" s="4" t="inlineStr">
        <is>
          <t>Andes Asia</t>
        </is>
      </c>
      <c r="E146" s="4" t="n">
        <v>1022141</v>
      </c>
      <c r="F146" s="4" t="inlineStr">
        <is>
          <t>GO Posta Negra D@ Cj AS</t>
        </is>
      </c>
      <c r="G146" s="4" t="inlineStr">
        <is>
          <t>Pierna</t>
        </is>
      </c>
      <c r="H146" s="6" t="n">
        <v>56033.1</v>
      </c>
      <c r="I146" s="9" t="n">
        <v>39000</v>
      </c>
      <c r="J146" s="9" t="n">
        <v>86558.97</v>
      </c>
      <c r="K146" s="9" t="n">
        <v>52012.15</v>
      </c>
      <c r="L146" s="6">
        <f>MAX(J146 - K146, 0) * MAX((0 - 10)/(10), 0)</f>
        <v/>
      </c>
      <c r="M146" s="9">
        <f>SUMIFS('Stock - ETA'!$R$3:R2202,'Stock - ETA'!$F$3:F2202,'Rango proyecciones'!C146,'Stock - ETA'!$AA$3:AA2202,'Rango proyecciones'!$AJ$5)</f>
        <v/>
      </c>
      <c r="N146" s="9">
        <f>SUMIF('Stock - Puerto Chile'!$G$2:G649,'Rango proyecciones'!C146,'Stock - Puerto Chile'!$L$2:L649)</f>
        <v/>
      </c>
      <c r="O146" s="9">
        <f>0 * (0 / 24)</f>
        <v/>
      </c>
      <c r="P146" s="9">
        <f>0 * (0 / 24)</f>
        <v/>
      </c>
      <c r="Q146" s="17">
        <f>H146 + P146 + M146</f>
        <v/>
      </c>
      <c r="R146" s="9">
        <f>MAX(J146 - K146, 0) * MAX((0 - 7)/(7), 0)</f>
        <v/>
      </c>
      <c r="S146" s="9">
        <f>SUMIFS('Stock - ETA'!$H$3:H2202,'Stock - ETA'!$F$3:F2202,'Rango proyecciones'!C146,'Stock - ETA'!$Q$3:Q2202,'Rango proyecciones'!$AJ$5)</f>
        <v/>
      </c>
      <c r="T146" s="9">
        <f>SUMIF('Stock - Puerto Chile'!$G$2:G649,'Rango proyecciones'!C146,'Stock - Puerto Chile'!$N$2:N649)</f>
        <v/>
      </c>
      <c r="U146" s="9">
        <f>0 * (0 / 24)</f>
        <v/>
      </c>
      <c r="V146" s="9">
        <f>0 * (0 / 24)</f>
        <v/>
      </c>
      <c r="W146" s="17">
        <f>H146 + V146 + S146</f>
        <v/>
      </c>
      <c r="X146" s="6">
        <f>SUMIFS('Stock - ETA'!$S$3:S2202,'Stock - ETA'!$F$3:F2202,'Rango proyecciones'!C146,'Stock - ETA'!$AA$3:AA2202,'Rango proyecciones'!$AJ$5) + SUMIFS('Stock - ETA'!$R$3:R2202,'Stock - ETA'!$F$3:F2202,'Rango proyecciones'!C146,'Stock - ETA'!$AA$3:AA2202,'Rango proyecciones'!$AJ$7)</f>
        <v/>
      </c>
      <c r="Y146" s="9" t="n"/>
      <c r="Z146" s="17">
        <f>X146 + Y146</f>
        <v/>
      </c>
      <c r="AA146" s="9">
        <f>SUMIFS('Stock - ETA'!$I$3:I2202,'Stock - ETA'!$F$3:F2202,'Rango proyecciones'!C146,'Stock - ETA'!$Q$3:Q2202,'Rango proyecciones'!$AJ$5) + SUMIFS('Stock - ETA'!$H$3:H2202,'Stock - ETA'!$F$3:F2202,'Rango proyecciones'!C146,'Stock - ETA'!$Q$3:Q2202,'Rango proyecciones'!$AJ$7)</f>
        <v/>
      </c>
      <c r="AB146" s="9" t="n"/>
      <c r="AC146" s="17">
        <f>AA146 + AB146</f>
        <v/>
      </c>
      <c r="AD146" s="6" t="n">
        <v>42065</v>
      </c>
      <c r="AE146" s="9">
        <f>SUMIFS('Stock - ETA'!$T$3:T2202,'Stock - ETA'!$F$3:F2202,'Rango proyecciones'!C146,'Stock - ETA'!$AA$3:AA2202,'Rango proyecciones'!$AJ$5) + SUMIFS('Stock - ETA'!$S$3:S2202,'Stock - ETA'!$F$3:F2202,'Rango proyecciones'!C146,'Stock - ETA'!$AA$3:AA2202,'Rango proyecciones'!$AJ$8)</f>
        <v/>
      </c>
      <c r="AF146" s="17">
        <f> 0.7 * AD146 + AE146</f>
        <v/>
      </c>
      <c r="AG146" s="9">
        <f>SUMIFS('Stock - ETA'!$J$3:J2202,'Stock - ETA'!$F$3:F2202,'Rango proyecciones'!C146,'Stock - ETA'!$Q$3:Q2202,'Rango proyecciones'!$AJ$5) + SUMIFS('Stock - ETA'!$I$3:I2202,'Stock - ETA'!$F$3:F2202,'Rango proyecciones'!C146,'Stock - ETA'!$Q$3:Q2202,'Rango proyecciones'!$AJ$8)</f>
        <v/>
      </c>
      <c r="AH146" s="17">
        <f> 0.7 * AD146 + AG146</f>
        <v/>
      </c>
      <c r="AI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asia1022142</t>
        </is>
      </c>
      <c r="D147" s="4" t="inlineStr">
        <is>
          <t>Andes Asia</t>
        </is>
      </c>
      <c r="E147" s="4" t="n">
        <v>1022142</v>
      </c>
      <c r="F147" s="4" t="inlineStr">
        <is>
          <t>GO Posta Rosada@ Cj AS</t>
        </is>
      </c>
      <c r="G147" s="4" t="inlineStr">
        <is>
          <t>Pierna</t>
        </is>
      </c>
      <c r="H147" s="6" t="n">
        <v>22040.6</v>
      </c>
      <c r="I147" s="9" t="n">
        <v>18000</v>
      </c>
      <c r="J147" s="9" t="n">
        <v>51073.34</v>
      </c>
      <c r="K147" s="9" t="n">
        <v>26053.55</v>
      </c>
      <c r="L147" s="6">
        <f>MAX(J147 - K147, 0) * MAX((0 - 10)/(10), 0)</f>
        <v/>
      </c>
      <c r="M147" s="9">
        <f>SUMIFS('Stock - ETA'!$R$3:R2202,'Stock - ETA'!$F$3:F2202,'Rango proyecciones'!C147,'Stock - ETA'!$AA$3:AA2202,'Rango proyecciones'!$AJ$5)</f>
        <v/>
      </c>
      <c r="N147" s="9">
        <f>SUMIF('Stock - Puerto Chile'!$G$2:G649,'Rango proyecciones'!C147,'Stock - Puerto Chile'!$L$2:L649)</f>
        <v/>
      </c>
      <c r="O147" s="9">
        <f>0 * (0 / 24)</f>
        <v/>
      </c>
      <c r="P147" s="9">
        <f>0 * (0 / 24)</f>
        <v/>
      </c>
      <c r="Q147" s="17">
        <f>H147 + P147 + M147</f>
        <v/>
      </c>
      <c r="R147" s="9">
        <f>MAX(J147 - K147, 0) * MAX((0 - 7)/(7), 0)</f>
        <v/>
      </c>
      <c r="S147" s="9">
        <f>SUMIFS('Stock - ETA'!$H$3:H2202,'Stock - ETA'!$F$3:F2202,'Rango proyecciones'!C147,'Stock - ETA'!$Q$3:Q2202,'Rango proyecciones'!$AJ$5)</f>
        <v/>
      </c>
      <c r="T147" s="9">
        <f>SUMIF('Stock - Puerto Chile'!$G$2:G649,'Rango proyecciones'!C147,'Stock - Puerto Chile'!$N$2:N649)</f>
        <v/>
      </c>
      <c r="U147" s="9">
        <f>0 * (0 / 24)</f>
        <v/>
      </c>
      <c r="V147" s="9">
        <f>0 * (0 / 24)</f>
        <v/>
      </c>
      <c r="W147" s="17">
        <f>H147 + V147 + S147</f>
        <v/>
      </c>
      <c r="X147" s="6">
        <f>SUMIFS('Stock - ETA'!$S$3:S2202,'Stock - ETA'!$F$3:F2202,'Rango proyecciones'!C147,'Stock - ETA'!$AA$3:AA2202,'Rango proyecciones'!$AJ$5) + SUMIFS('Stock - ETA'!$R$3:R2202,'Stock - ETA'!$F$3:F2202,'Rango proyecciones'!C147,'Stock - ETA'!$AA$3:AA2202,'Rango proyecciones'!$AJ$7)</f>
        <v/>
      </c>
      <c r="Y147" s="9" t="n"/>
      <c r="Z147" s="17">
        <f>X147 + Y147</f>
        <v/>
      </c>
      <c r="AA147" s="9">
        <f>SUMIFS('Stock - ETA'!$I$3:I2202,'Stock - ETA'!$F$3:F2202,'Rango proyecciones'!C147,'Stock - ETA'!$Q$3:Q2202,'Rango proyecciones'!$AJ$5) + SUMIFS('Stock - ETA'!$H$3:H2202,'Stock - ETA'!$F$3:F2202,'Rango proyecciones'!C147,'Stock - ETA'!$Q$3:Q2202,'Rango proyecciones'!$AJ$7)</f>
        <v/>
      </c>
      <c r="AB147" s="9" t="n"/>
      <c r="AC147" s="17">
        <f>AA147 + AB147</f>
        <v/>
      </c>
      <c r="AD147" s="6" t="n">
        <v>30828</v>
      </c>
      <c r="AE147" s="9">
        <f>SUMIFS('Stock - ETA'!$T$3:T2202,'Stock - ETA'!$F$3:F2202,'Rango proyecciones'!C147,'Stock - ETA'!$AA$3:AA2202,'Rango proyecciones'!$AJ$5) + SUMIFS('Stock - ETA'!$S$3:S2202,'Stock - ETA'!$F$3:F2202,'Rango proyecciones'!C147,'Stock - ETA'!$AA$3:AA2202,'Rango proyecciones'!$AJ$8)</f>
        <v/>
      </c>
      <c r="AF147" s="17">
        <f> 0.7 * AD147 + AE147</f>
        <v/>
      </c>
      <c r="AG147" s="9">
        <f>SUMIFS('Stock - ETA'!$J$3:J2202,'Stock - ETA'!$F$3:F2202,'Rango proyecciones'!C147,'Stock - ETA'!$Q$3:Q2202,'Rango proyecciones'!$AJ$5) + SUMIFS('Stock - ETA'!$I$3:I2202,'Stock - ETA'!$F$3:F2202,'Rango proyecciones'!C147,'Stock - ETA'!$Q$3:Q2202,'Rango proyecciones'!$AJ$8)</f>
        <v/>
      </c>
      <c r="AH147" s="17">
        <f> 0.7 * AD147 + AG147</f>
        <v/>
      </c>
      <c r="AI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asia1022293</t>
        </is>
      </c>
      <c r="D148" s="4" t="inlineStr">
        <is>
          <t>Andes Asia</t>
        </is>
      </c>
      <c r="E148" s="4" t="n">
        <v>1022293</v>
      </c>
      <c r="F148" s="4" t="inlineStr">
        <is>
          <t>GO Malaya Japon@ Vp Fi Cj 5k AS</t>
        </is>
      </c>
      <c r="G148" s="4" t="inlineStr">
        <is>
          <t>Prolijado</t>
        </is>
      </c>
      <c r="H148" s="6" t="n">
        <v>6155</v>
      </c>
      <c r="I148" s="9" t="n">
        <v>1000</v>
      </c>
      <c r="J148" s="9" t="n">
        <v>4619</v>
      </c>
      <c r="K148" s="9" t="n">
        <v>4408.28</v>
      </c>
      <c r="L148" s="6">
        <f>MAX(J148 - K148, 0) * MAX((0 - 10)/(10), 0)</f>
        <v/>
      </c>
      <c r="M148" s="9">
        <f>SUMIFS('Stock - ETA'!$R$3:R2202,'Stock - ETA'!$F$3:F2202,'Rango proyecciones'!C148,'Stock - ETA'!$AA$3:AA2202,'Rango proyecciones'!$AJ$5)</f>
        <v/>
      </c>
      <c r="N148" s="9">
        <f>SUMIF('Stock - Puerto Chile'!$G$2:G649,'Rango proyecciones'!C148,'Stock - Puerto Chile'!$L$2:L649)</f>
        <v/>
      </c>
      <c r="O148" s="9">
        <f>0 * (0 / 24)</f>
        <v/>
      </c>
      <c r="P148" s="9">
        <f>0 * (0 / 24)</f>
        <v/>
      </c>
      <c r="Q148" s="17">
        <f>H148 + P148 + M148</f>
        <v/>
      </c>
      <c r="R148" s="9">
        <f>MAX(J148 - K148, 0) * MAX((0 - 7)/(7), 0)</f>
        <v/>
      </c>
      <c r="S148" s="9">
        <f>SUMIFS('Stock - ETA'!$H$3:H2202,'Stock - ETA'!$F$3:F2202,'Rango proyecciones'!C148,'Stock - ETA'!$Q$3:Q2202,'Rango proyecciones'!$AJ$5)</f>
        <v/>
      </c>
      <c r="T148" s="9">
        <f>SUMIF('Stock - Puerto Chile'!$G$2:G649,'Rango proyecciones'!C148,'Stock - Puerto Chile'!$N$2:N649)</f>
        <v/>
      </c>
      <c r="U148" s="9">
        <f>0 * (0 / 24)</f>
        <v/>
      </c>
      <c r="V148" s="9">
        <f>0 * (0 / 24)</f>
        <v/>
      </c>
      <c r="W148" s="17">
        <f>H148 + V148 + S148</f>
        <v/>
      </c>
      <c r="X148" s="6">
        <f>SUMIFS('Stock - ETA'!$S$3:S2202,'Stock - ETA'!$F$3:F2202,'Rango proyecciones'!C148,'Stock - ETA'!$AA$3:AA2202,'Rango proyecciones'!$AJ$5) + SUMIFS('Stock - ETA'!$R$3:R2202,'Stock - ETA'!$F$3:F2202,'Rango proyecciones'!C148,'Stock - ETA'!$AA$3:AA2202,'Rango proyecciones'!$AJ$7)</f>
        <v/>
      </c>
      <c r="Y148" s="9" t="n"/>
      <c r="Z148" s="17">
        <f>X148 + Y148</f>
        <v/>
      </c>
      <c r="AA148" s="9">
        <f>SUMIFS('Stock - ETA'!$I$3:I2202,'Stock - ETA'!$F$3:F2202,'Rango proyecciones'!C148,'Stock - ETA'!$Q$3:Q2202,'Rango proyecciones'!$AJ$5) + SUMIFS('Stock - ETA'!$H$3:H2202,'Stock - ETA'!$F$3:F2202,'Rango proyecciones'!C148,'Stock - ETA'!$Q$3:Q2202,'Rango proyecciones'!$AJ$7)</f>
        <v/>
      </c>
      <c r="AB148" s="9" t="n"/>
      <c r="AC148" s="17">
        <f>AA148 + AB148</f>
        <v/>
      </c>
      <c r="AD148" s="6" t="n">
        <v>824</v>
      </c>
      <c r="AE148" s="9">
        <f>SUMIFS('Stock - ETA'!$T$3:T2202,'Stock - ETA'!$F$3:F2202,'Rango proyecciones'!C148,'Stock - ETA'!$AA$3:AA2202,'Rango proyecciones'!$AJ$5) + SUMIFS('Stock - ETA'!$S$3:S2202,'Stock - ETA'!$F$3:F2202,'Rango proyecciones'!C148,'Stock - ETA'!$AA$3:AA2202,'Rango proyecciones'!$AJ$8)</f>
        <v/>
      </c>
      <c r="AF148" s="17">
        <f> 0.7 * AD148 + AE148</f>
        <v/>
      </c>
      <c r="AG148" s="9">
        <f>SUMIFS('Stock - ETA'!$J$3:J2202,'Stock - ETA'!$F$3:F2202,'Rango proyecciones'!C148,'Stock - ETA'!$Q$3:Q2202,'Rango proyecciones'!$AJ$5) + SUMIFS('Stock - ETA'!$I$3:I2202,'Stock - ETA'!$F$3:F2202,'Rango proyecciones'!C148,'Stock - ETA'!$Q$3:Q2202,'Rango proyecciones'!$AJ$8)</f>
        <v/>
      </c>
      <c r="AH148" s="17">
        <f> 0.7 * AD148 + AG148</f>
        <v/>
      </c>
      <c r="AI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asia1022398</t>
        </is>
      </c>
      <c r="D149" s="4" t="inlineStr">
        <is>
          <t>Andes Asia</t>
        </is>
      </c>
      <c r="E149" s="4" t="n">
        <v>1022398</v>
      </c>
      <c r="F149" s="4" t="inlineStr">
        <is>
          <t>GO Ganso C/asto S/g 3P@ Bo Cj AS</t>
        </is>
      </c>
      <c r="G149" s="4" t="inlineStr">
        <is>
          <t>Pierna</t>
        </is>
      </c>
      <c r="H149" s="6" t="n">
        <v>52357.5</v>
      </c>
      <c r="I149" s="9" t="n">
        <v>48000</v>
      </c>
      <c r="J149" s="9" t="n">
        <v>45750.6</v>
      </c>
      <c r="K149" s="9" t="n">
        <v>43345.96</v>
      </c>
      <c r="L149" s="6">
        <f>MAX(J149 - K149, 0) * MAX((0 - 10)/(10), 0)</f>
        <v/>
      </c>
      <c r="M149" s="9">
        <f>SUMIFS('Stock - ETA'!$R$3:R2202,'Stock - ETA'!$F$3:F2202,'Rango proyecciones'!C149,'Stock - ETA'!$AA$3:AA2202,'Rango proyecciones'!$AJ$5)</f>
        <v/>
      </c>
      <c r="N149" s="9">
        <f>SUMIF('Stock - Puerto Chile'!$G$2:G649,'Rango proyecciones'!C149,'Stock - Puerto Chile'!$L$2:L649)</f>
        <v/>
      </c>
      <c r="O149" s="9">
        <f>0 * (0 / 24)</f>
        <v/>
      </c>
      <c r="P149" s="9">
        <f>0 * (0 / 24)</f>
        <v/>
      </c>
      <c r="Q149" s="17">
        <f>H149 + P149 + M149</f>
        <v/>
      </c>
      <c r="R149" s="9">
        <f>MAX(J149 - K149, 0) * MAX((0 - 7)/(7), 0)</f>
        <v/>
      </c>
      <c r="S149" s="9">
        <f>SUMIFS('Stock - ETA'!$H$3:H2202,'Stock - ETA'!$F$3:F2202,'Rango proyecciones'!C149,'Stock - ETA'!$Q$3:Q2202,'Rango proyecciones'!$AJ$5)</f>
        <v/>
      </c>
      <c r="T149" s="9">
        <f>SUMIF('Stock - Puerto Chile'!$G$2:G649,'Rango proyecciones'!C149,'Stock - Puerto Chile'!$N$2:N649)</f>
        <v/>
      </c>
      <c r="U149" s="9">
        <f>0 * (0 / 24)</f>
        <v/>
      </c>
      <c r="V149" s="9">
        <f>0 * (0 / 24)</f>
        <v/>
      </c>
      <c r="W149" s="17">
        <f>H149 + V149 + S149</f>
        <v/>
      </c>
      <c r="X149" s="6">
        <f>SUMIFS('Stock - ETA'!$S$3:S2202,'Stock - ETA'!$F$3:F2202,'Rango proyecciones'!C149,'Stock - ETA'!$AA$3:AA2202,'Rango proyecciones'!$AJ$5) + SUMIFS('Stock - ETA'!$R$3:R2202,'Stock - ETA'!$F$3:F2202,'Rango proyecciones'!C149,'Stock - ETA'!$AA$3:AA2202,'Rango proyecciones'!$AJ$7)</f>
        <v/>
      </c>
      <c r="Y149" s="9" t="n"/>
      <c r="Z149" s="17">
        <f>X149 + Y149</f>
        <v/>
      </c>
      <c r="AA149" s="9">
        <f>SUMIFS('Stock - ETA'!$I$3:I2202,'Stock - ETA'!$F$3:F2202,'Rango proyecciones'!C149,'Stock - ETA'!$Q$3:Q2202,'Rango proyecciones'!$AJ$5) + SUMIFS('Stock - ETA'!$H$3:H2202,'Stock - ETA'!$F$3:F2202,'Rango proyecciones'!C149,'Stock - ETA'!$Q$3:Q2202,'Rango proyecciones'!$AJ$7)</f>
        <v/>
      </c>
      <c r="AB149" s="9" t="n"/>
      <c r="AC149" s="17">
        <f>AA149 + AB149</f>
        <v/>
      </c>
      <c r="AD149" s="6" t="n">
        <v>14457</v>
      </c>
      <c r="AE149" s="9">
        <f>SUMIFS('Stock - ETA'!$T$3:T2202,'Stock - ETA'!$F$3:F2202,'Rango proyecciones'!C149,'Stock - ETA'!$AA$3:AA2202,'Rango proyecciones'!$AJ$5) + SUMIFS('Stock - ETA'!$S$3:S2202,'Stock - ETA'!$F$3:F2202,'Rango proyecciones'!C149,'Stock - ETA'!$AA$3:AA2202,'Rango proyecciones'!$AJ$8)</f>
        <v/>
      </c>
      <c r="AF149" s="17">
        <f> 0.7 * AD149 + AE149</f>
        <v/>
      </c>
      <c r="AG149" s="9">
        <f>SUMIFS('Stock - ETA'!$J$3:J2202,'Stock - ETA'!$F$3:F2202,'Rango proyecciones'!C149,'Stock - ETA'!$Q$3:Q2202,'Rango proyecciones'!$AJ$5) + SUMIFS('Stock - ETA'!$I$3:I2202,'Stock - ETA'!$F$3:F2202,'Rango proyecciones'!C149,'Stock - ETA'!$Q$3:Q2202,'Rango proyecciones'!$AJ$8)</f>
        <v/>
      </c>
      <c r="AH149" s="17">
        <f> 0.7 * AD149 + AG149</f>
        <v/>
      </c>
      <c r="AI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asia1022515</t>
        </is>
      </c>
      <c r="D150" s="4" t="inlineStr">
        <is>
          <t>Andes Asia</t>
        </is>
      </c>
      <c r="E150" s="4" t="n">
        <v>1022515</v>
      </c>
      <c r="F150" s="4" t="inlineStr">
        <is>
          <t>GO Panc Tec C/cue@ Fi Cj Panc AS</t>
        </is>
      </c>
      <c r="G150" s="4" t="inlineStr">
        <is>
          <t>Panceta</t>
        </is>
      </c>
      <c r="H150" s="6" t="n">
        <v>9014.299999999999</v>
      </c>
      <c r="I150" s="9" t="n">
        <v>3000</v>
      </c>
      <c r="J150" s="9" t="n">
        <v>5436.669</v>
      </c>
      <c r="K150" s="9" t="n">
        <v>4050.49</v>
      </c>
      <c r="L150" s="6">
        <f>MAX(J150 - K150, 0) * MAX((0 - 10)/(10), 0)</f>
        <v/>
      </c>
      <c r="M150" s="9">
        <f>SUMIFS('Stock - ETA'!$R$3:R2202,'Stock - ETA'!$F$3:F2202,'Rango proyecciones'!C150,'Stock - ETA'!$AA$3:AA2202,'Rango proyecciones'!$AJ$5)</f>
        <v/>
      </c>
      <c r="N150" s="9">
        <f>SUMIF('Stock - Puerto Chile'!$G$2:G649,'Rango proyecciones'!C150,'Stock - Puerto Chile'!$L$2:L649)</f>
        <v/>
      </c>
      <c r="O150" s="9">
        <f>0 * (0 / 24)</f>
        <v/>
      </c>
      <c r="P150" s="9">
        <f>0 * (0 / 24)</f>
        <v/>
      </c>
      <c r="Q150" s="17">
        <f>H150 + P150 + M150</f>
        <v/>
      </c>
      <c r="R150" s="9">
        <f>MAX(J150 - K150, 0) * MAX((0 - 7)/(7), 0)</f>
        <v/>
      </c>
      <c r="S150" s="9">
        <f>SUMIFS('Stock - ETA'!$H$3:H2202,'Stock - ETA'!$F$3:F2202,'Rango proyecciones'!C150,'Stock - ETA'!$Q$3:Q2202,'Rango proyecciones'!$AJ$5)</f>
        <v/>
      </c>
      <c r="T150" s="9">
        <f>SUMIF('Stock - Puerto Chile'!$G$2:G649,'Rango proyecciones'!C150,'Stock - Puerto Chile'!$N$2:N649)</f>
        <v/>
      </c>
      <c r="U150" s="9">
        <f>0 * (0 / 24)</f>
        <v/>
      </c>
      <c r="V150" s="9">
        <f>0 * (0 / 24)</f>
        <v/>
      </c>
      <c r="W150" s="17">
        <f>H150 + V150 + S150</f>
        <v/>
      </c>
      <c r="X150" s="6">
        <f>SUMIFS('Stock - ETA'!$S$3:S2202,'Stock - ETA'!$F$3:F2202,'Rango proyecciones'!C150,'Stock - ETA'!$AA$3:AA2202,'Rango proyecciones'!$AJ$5) + SUMIFS('Stock - ETA'!$R$3:R2202,'Stock - ETA'!$F$3:F2202,'Rango proyecciones'!C150,'Stock - ETA'!$AA$3:AA2202,'Rango proyecciones'!$AJ$7)</f>
        <v/>
      </c>
      <c r="Y150" s="9" t="n"/>
      <c r="Z150" s="17">
        <f>X150 + Y150</f>
        <v/>
      </c>
      <c r="AA150" s="9">
        <f>SUMIFS('Stock - ETA'!$I$3:I2202,'Stock - ETA'!$F$3:F2202,'Rango proyecciones'!C150,'Stock - ETA'!$Q$3:Q2202,'Rango proyecciones'!$AJ$5) + SUMIFS('Stock - ETA'!$H$3:H2202,'Stock - ETA'!$F$3:F2202,'Rango proyecciones'!C150,'Stock - ETA'!$Q$3:Q2202,'Rango proyecciones'!$AJ$7)</f>
        <v/>
      </c>
      <c r="AB150" s="9" t="n"/>
      <c r="AC150" s="17">
        <f>AA150 + AB150</f>
        <v/>
      </c>
      <c r="AD150" s="6" t="n">
        <v>10000</v>
      </c>
      <c r="AE150" s="9">
        <f>SUMIFS('Stock - ETA'!$T$3:T2202,'Stock - ETA'!$F$3:F2202,'Rango proyecciones'!C150,'Stock - ETA'!$AA$3:AA2202,'Rango proyecciones'!$AJ$5) + SUMIFS('Stock - ETA'!$S$3:S2202,'Stock - ETA'!$F$3:F2202,'Rango proyecciones'!C150,'Stock - ETA'!$AA$3:AA2202,'Rango proyecciones'!$AJ$8)</f>
        <v/>
      </c>
      <c r="AF150" s="17">
        <f> 0.7 * AD150 + AE150</f>
        <v/>
      </c>
      <c r="AG150" s="9">
        <f>SUMIFS('Stock - ETA'!$J$3:J2202,'Stock - ETA'!$F$3:F2202,'Rango proyecciones'!C150,'Stock - ETA'!$Q$3:Q2202,'Rango proyecciones'!$AJ$5) + SUMIFS('Stock - ETA'!$I$3:I2202,'Stock - ETA'!$F$3:F2202,'Rango proyecciones'!C150,'Stock - ETA'!$Q$3:Q2202,'Rango proyecciones'!$AJ$8)</f>
        <v/>
      </c>
      <c r="AH150" s="17">
        <f> 0.7 * AD150 + AG150</f>
        <v/>
      </c>
      <c r="AI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asia1022561</t>
        </is>
      </c>
      <c r="D151" s="4" t="inlineStr">
        <is>
          <t>Andes Asia</t>
        </is>
      </c>
      <c r="E151" s="4" t="n">
        <v>1022561</v>
      </c>
      <c r="F151" s="4" t="inlineStr">
        <is>
          <t>GO MM Loin LL@ Fi Cj 12k AA</t>
        </is>
      </c>
      <c r="G151" s="4" t="inlineStr">
        <is>
          <t>Lomo</t>
        </is>
      </c>
      <c r="H151" s="6" t="n">
        <v>0</v>
      </c>
      <c r="I151" s="9" t="n">
        <v>1000</v>
      </c>
      <c r="J151" s="9" t="n">
        <v>0</v>
      </c>
      <c r="K151" s="9" t="n">
        <v>0</v>
      </c>
      <c r="L151" s="6">
        <f>MAX(J151 - K151, 0) * MAX((0 - 10)/(10), 0)</f>
        <v/>
      </c>
      <c r="M151" s="9">
        <f>SUMIFS('Stock - ETA'!$R$3:R2202,'Stock - ETA'!$F$3:F2202,'Rango proyecciones'!C151,'Stock - ETA'!$AA$3:AA2202,'Rango proyecciones'!$AJ$5)</f>
        <v/>
      </c>
      <c r="N151" s="9">
        <f>SUMIF('Stock - Puerto Chile'!$G$2:G649,'Rango proyecciones'!C151,'Stock - Puerto Chile'!$L$2:L649)</f>
        <v/>
      </c>
      <c r="O151" s="9" t="n"/>
      <c r="P151" s="9" t="n"/>
      <c r="Q151" s="17">
        <f>H151 + P151 + M151</f>
        <v/>
      </c>
      <c r="R151" s="9">
        <f>MAX(J151 - K151, 0) * MAX((0 - 7)/(7), 0)</f>
        <v/>
      </c>
      <c r="S151" s="9">
        <f>SUMIFS('Stock - ETA'!$H$3:H2202,'Stock - ETA'!$F$3:F2202,'Rango proyecciones'!C151,'Stock - ETA'!$Q$3:Q2202,'Rango proyecciones'!$AJ$5)</f>
        <v/>
      </c>
      <c r="T151" s="9">
        <f>SUMIF('Stock - Puerto Chile'!$G$2:G649,'Rango proyecciones'!C151,'Stock - Puerto Chile'!$N$2:N649)</f>
        <v/>
      </c>
      <c r="U151" s="9" t="n"/>
      <c r="V151" s="9" t="n"/>
      <c r="W151" s="17">
        <f>H151 + V151 + S151</f>
        <v/>
      </c>
      <c r="X151" s="6">
        <f>SUMIFS('Stock - ETA'!$S$3:S2202,'Stock - ETA'!$F$3:F2202,'Rango proyecciones'!C151,'Stock - ETA'!$AA$3:AA2202,'Rango proyecciones'!$AJ$5) + SUMIFS('Stock - ETA'!$R$3:R2202,'Stock - ETA'!$F$3:F2202,'Rango proyecciones'!C151,'Stock - ETA'!$AA$3:AA2202,'Rango proyecciones'!$AJ$7)</f>
        <v/>
      </c>
      <c r="Y151" s="9" t="n"/>
      <c r="Z151" s="17">
        <f>X151 + Y151</f>
        <v/>
      </c>
      <c r="AA151" s="9">
        <f>SUMIFS('Stock - ETA'!$I$3:I2202,'Stock - ETA'!$F$3:F2202,'Rango proyecciones'!C151,'Stock - ETA'!$Q$3:Q2202,'Rango proyecciones'!$AJ$5) + SUMIFS('Stock - ETA'!$H$3:H2202,'Stock - ETA'!$F$3:F2202,'Rango proyecciones'!C151,'Stock - ETA'!$Q$3:Q2202,'Rango proyecciones'!$AJ$7)</f>
        <v/>
      </c>
      <c r="AB151" s="9" t="n"/>
      <c r="AC151" s="17">
        <f>AA151 + AB151</f>
        <v/>
      </c>
      <c r="AD151" s="6" t="n"/>
      <c r="AE151" s="9">
        <f>SUMIFS('Stock - ETA'!$T$3:T2202,'Stock - ETA'!$F$3:F2202,'Rango proyecciones'!C151,'Stock - ETA'!$AA$3:AA2202,'Rango proyecciones'!$AJ$5) + SUMIFS('Stock - ETA'!$S$3:S2202,'Stock - ETA'!$F$3:F2202,'Rango proyecciones'!C151,'Stock - ETA'!$AA$3:AA2202,'Rango proyecciones'!$AJ$8)</f>
        <v/>
      </c>
      <c r="AF151" s="17">
        <f> 0.7 * AD151 + AE151</f>
        <v/>
      </c>
      <c r="AG151" s="9">
        <f>SUMIFS('Stock - ETA'!$J$3:J2202,'Stock - ETA'!$F$3:F2202,'Rango proyecciones'!C151,'Stock - ETA'!$Q$3:Q2202,'Rango proyecciones'!$AJ$5) + SUMIFS('Stock - ETA'!$I$3:I2202,'Stock - ETA'!$F$3:F2202,'Rango proyecciones'!C151,'Stock - ETA'!$Q$3:Q2202,'Rango proyecciones'!$AJ$8)</f>
        <v/>
      </c>
      <c r="AH151" s="17">
        <f> 0.7 * AD151 + AG151</f>
        <v/>
      </c>
      <c r="AI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asia1022570</t>
        </is>
      </c>
      <c r="D152" s="4" t="inlineStr">
        <is>
          <t>Andes Asia</t>
        </is>
      </c>
      <c r="E152" s="4" t="n">
        <v>1022570</v>
      </c>
      <c r="F152" s="4" t="inlineStr">
        <is>
          <t>GO Panc Tec S/cue Mad@ Va Cj AS</t>
        </is>
      </c>
      <c r="G152" s="4" t="inlineStr">
        <is>
          <t>Panceta</t>
        </is>
      </c>
      <c r="H152" s="6" t="n">
        <v>0</v>
      </c>
      <c r="I152" s="9" t="n">
        <v>2000</v>
      </c>
      <c r="J152" s="9" t="n">
        <v>4252.577</v>
      </c>
      <c r="K152" s="9" t="n">
        <v>516.7</v>
      </c>
      <c r="L152" s="6">
        <f>MAX(J152 - K152, 0) * MAX((0 - 10)/(10), 0)</f>
        <v/>
      </c>
      <c r="M152" s="9">
        <f>SUMIFS('Stock - ETA'!$R$3:R2202,'Stock - ETA'!$F$3:F2202,'Rango proyecciones'!C152,'Stock - ETA'!$AA$3:AA2202,'Rango proyecciones'!$AJ$5)</f>
        <v/>
      </c>
      <c r="N152" s="9">
        <f>SUMIF('Stock - Puerto Chile'!$G$2:G649,'Rango proyecciones'!C152,'Stock - Puerto Chile'!$L$2:L649)</f>
        <v/>
      </c>
      <c r="O152" s="9" t="n"/>
      <c r="P152" s="9" t="n"/>
      <c r="Q152" s="17">
        <f>H152 + P152 + M152</f>
        <v/>
      </c>
      <c r="R152" s="9">
        <f>MAX(J152 - K152, 0) * MAX((0 - 7)/(7), 0)</f>
        <v/>
      </c>
      <c r="S152" s="9">
        <f>SUMIFS('Stock - ETA'!$H$3:H2202,'Stock - ETA'!$F$3:F2202,'Rango proyecciones'!C152,'Stock - ETA'!$Q$3:Q2202,'Rango proyecciones'!$AJ$5)</f>
        <v/>
      </c>
      <c r="T152" s="9">
        <f>SUMIF('Stock - Puerto Chile'!$G$2:G649,'Rango proyecciones'!C152,'Stock - Puerto Chile'!$N$2:N649)</f>
        <v/>
      </c>
      <c r="U152" s="9" t="n"/>
      <c r="V152" s="9" t="n"/>
      <c r="W152" s="17">
        <f>H152 + V152 + S152</f>
        <v/>
      </c>
      <c r="X152" s="6">
        <f>SUMIFS('Stock - ETA'!$S$3:S2202,'Stock - ETA'!$F$3:F2202,'Rango proyecciones'!C152,'Stock - ETA'!$AA$3:AA2202,'Rango proyecciones'!$AJ$5) + SUMIFS('Stock - ETA'!$R$3:R2202,'Stock - ETA'!$F$3:F2202,'Rango proyecciones'!C152,'Stock - ETA'!$AA$3:AA2202,'Rango proyecciones'!$AJ$7)</f>
        <v/>
      </c>
      <c r="Y152" s="9" t="n"/>
      <c r="Z152" s="17">
        <f>X152 + Y152</f>
        <v/>
      </c>
      <c r="AA152" s="9">
        <f>SUMIFS('Stock - ETA'!$I$3:I2202,'Stock - ETA'!$F$3:F2202,'Rango proyecciones'!C152,'Stock - ETA'!$Q$3:Q2202,'Rango proyecciones'!$AJ$5) + SUMIFS('Stock - ETA'!$H$3:H2202,'Stock - ETA'!$F$3:F2202,'Rango proyecciones'!C152,'Stock - ETA'!$Q$3:Q2202,'Rango proyecciones'!$AJ$7)</f>
        <v/>
      </c>
      <c r="AB152" s="9" t="n"/>
      <c r="AC152" s="17">
        <f>AA152 + AB152</f>
        <v/>
      </c>
      <c r="AD152" s="6" t="n">
        <v>2000</v>
      </c>
      <c r="AE152" s="9">
        <f>SUMIFS('Stock - ETA'!$T$3:T2202,'Stock - ETA'!$F$3:F2202,'Rango proyecciones'!C152,'Stock - ETA'!$AA$3:AA2202,'Rango proyecciones'!$AJ$5) + SUMIFS('Stock - ETA'!$S$3:S2202,'Stock - ETA'!$F$3:F2202,'Rango proyecciones'!C152,'Stock - ETA'!$AA$3:AA2202,'Rango proyecciones'!$AJ$8)</f>
        <v/>
      </c>
      <c r="AF152" s="17">
        <f> 0.7 * AD152 + AE152</f>
        <v/>
      </c>
      <c r="AG152" s="9">
        <f>SUMIFS('Stock - ETA'!$J$3:J2202,'Stock - ETA'!$F$3:F2202,'Rango proyecciones'!C152,'Stock - ETA'!$Q$3:Q2202,'Rango proyecciones'!$AJ$5) + SUMIFS('Stock - ETA'!$I$3:I2202,'Stock - ETA'!$F$3:F2202,'Rango proyecciones'!C152,'Stock - ETA'!$Q$3:Q2202,'Rango proyecciones'!$AJ$8)</f>
        <v/>
      </c>
      <c r="AH152" s="17">
        <f> 0.7 * AD152 + AG152</f>
        <v/>
      </c>
      <c r="AI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asia1022621</t>
        </is>
      </c>
      <c r="D153" s="4" t="inlineStr">
        <is>
          <t>Andes Asia</t>
        </is>
      </c>
      <c r="E153" s="4" t="n">
        <v>1022621</v>
      </c>
      <c r="F153" s="4" t="inlineStr">
        <is>
          <t>GO Panc S/tec N @ Fi Cj AS</t>
        </is>
      </c>
      <c r="G153" s="4" t="inlineStr">
        <is>
          <t>Panceta</t>
        </is>
      </c>
      <c r="H153" s="6" t="n">
        <v>19497.7</v>
      </c>
      <c r="I153" s="9" t="n">
        <v>16000</v>
      </c>
      <c r="J153" s="9" t="n">
        <v>84836.52499999999</v>
      </c>
      <c r="K153" s="9" t="n">
        <v>66500.75999999999</v>
      </c>
      <c r="L153" s="6">
        <f>MAX(J153 - K153, 0) * MAX((0 - 10)/(10), 0)</f>
        <v/>
      </c>
      <c r="M153" s="9">
        <f>SUMIFS('Stock - ETA'!$R$3:R2202,'Stock - ETA'!$F$3:F2202,'Rango proyecciones'!C153,'Stock - ETA'!$AA$3:AA2202,'Rango proyecciones'!$AJ$5)</f>
        <v/>
      </c>
      <c r="N153" s="9">
        <f>SUMIF('Stock - Puerto Chile'!$G$2:G649,'Rango proyecciones'!C153,'Stock - Puerto Chile'!$L$2:L649)</f>
        <v/>
      </c>
      <c r="O153" s="9">
        <f>0 * (0 / 24)</f>
        <v/>
      </c>
      <c r="P153" s="9">
        <f>0 * (0 / 24)</f>
        <v/>
      </c>
      <c r="Q153" s="17">
        <f>H153 + P153 + M153</f>
        <v/>
      </c>
      <c r="R153" s="9">
        <f>MAX(J153 - K153, 0) * MAX((0 - 7)/(7), 0)</f>
        <v/>
      </c>
      <c r="S153" s="9">
        <f>SUMIFS('Stock - ETA'!$H$3:H2202,'Stock - ETA'!$F$3:F2202,'Rango proyecciones'!C153,'Stock - ETA'!$Q$3:Q2202,'Rango proyecciones'!$AJ$5)</f>
        <v/>
      </c>
      <c r="T153" s="9">
        <f>SUMIF('Stock - Puerto Chile'!$G$2:G649,'Rango proyecciones'!C153,'Stock - Puerto Chile'!$N$2:N649)</f>
        <v/>
      </c>
      <c r="U153" s="9">
        <f>0 * (0 / 24)</f>
        <v/>
      </c>
      <c r="V153" s="9">
        <f>0 * (0 / 24)</f>
        <v/>
      </c>
      <c r="W153" s="17">
        <f>H153 + V153 + S153</f>
        <v/>
      </c>
      <c r="X153" s="6">
        <f>SUMIFS('Stock - ETA'!$S$3:S2202,'Stock - ETA'!$F$3:F2202,'Rango proyecciones'!C153,'Stock - ETA'!$AA$3:AA2202,'Rango proyecciones'!$AJ$5) + SUMIFS('Stock - ETA'!$R$3:R2202,'Stock - ETA'!$F$3:F2202,'Rango proyecciones'!C153,'Stock - ETA'!$AA$3:AA2202,'Rango proyecciones'!$AJ$7)</f>
        <v/>
      </c>
      <c r="Y153" s="9" t="n"/>
      <c r="Z153" s="17">
        <f>X153 + Y153</f>
        <v/>
      </c>
      <c r="AA153" s="9">
        <f>SUMIFS('Stock - ETA'!$I$3:I2202,'Stock - ETA'!$F$3:F2202,'Rango proyecciones'!C153,'Stock - ETA'!$Q$3:Q2202,'Rango proyecciones'!$AJ$5) + SUMIFS('Stock - ETA'!$H$3:H2202,'Stock - ETA'!$F$3:F2202,'Rango proyecciones'!C153,'Stock - ETA'!$Q$3:Q2202,'Rango proyecciones'!$AJ$7)</f>
        <v/>
      </c>
      <c r="AB153" s="9" t="n"/>
      <c r="AC153" s="17">
        <f>AA153 + AB153</f>
        <v/>
      </c>
      <c r="AD153" s="6" t="n">
        <v>60000</v>
      </c>
      <c r="AE153" s="9">
        <f>SUMIFS('Stock - ETA'!$T$3:T2202,'Stock - ETA'!$F$3:F2202,'Rango proyecciones'!C153,'Stock - ETA'!$AA$3:AA2202,'Rango proyecciones'!$AJ$5) + SUMIFS('Stock - ETA'!$S$3:S2202,'Stock - ETA'!$F$3:F2202,'Rango proyecciones'!C153,'Stock - ETA'!$AA$3:AA2202,'Rango proyecciones'!$AJ$8)</f>
        <v/>
      </c>
      <c r="AF153" s="17">
        <f> 0.7 * AD153 + AE153</f>
        <v/>
      </c>
      <c r="AG153" s="9">
        <f>SUMIFS('Stock - ETA'!$J$3:J2202,'Stock - ETA'!$F$3:F2202,'Rango proyecciones'!C153,'Stock - ETA'!$Q$3:Q2202,'Rango proyecciones'!$AJ$5) + SUMIFS('Stock - ETA'!$I$3:I2202,'Stock - ETA'!$F$3:F2202,'Rango proyecciones'!C153,'Stock - ETA'!$Q$3:Q2202,'Rango proyecciones'!$AJ$8)</f>
        <v/>
      </c>
      <c r="AH153" s="17">
        <f> 0.7 * AD153 + AG153</f>
        <v/>
      </c>
      <c r="AI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asia1022751</t>
        </is>
      </c>
      <c r="D154" s="4" t="inlineStr">
        <is>
          <t>Andes Asia</t>
        </is>
      </c>
      <c r="E154" s="4" t="n">
        <v>1022751</v>
      </c>
      <c r="F154" s="4" t="inlineStr">
        <is>
          <t>GO PpPal 1P Ex@ Cj 14k AS</t>
        </is>
      </c>
      <c r="G154" s="4" t="inlineStr">
        <is>
          <t>Paleta</t>
        </is>
      </c>
      <c r="H154" s="6" t="n">
        <v>10584</v>
      </c>
      <c r="I154" s="9" t="n">
        <v>18000</v>
      </c>
      <c r="J154" s="9" t="n">
        <v>39337.512</v>
      </c>
      <c r="K154" s="9" t="n">
        <v>20560.65</v>
      </c>
      <c r="L154" s="6">
        <f>MAX(J154 - K154, 0) * MAX((0 - 10)/(10), 0)</f>
        <v/>
      </c>
      <c r="M154" s="9">
        <f>SUMIFS('Stock - ETA'!$R$3:R2202,'Stock - ETA'!$F$3:F2202,'Rango proyecciones'!C154,'Stock - ETA'!$AA$3:AA2202,'Rango proyecciones'!$AJ$5)</f>
        <v/>
      </c>
      <c r="N154" s="9">
        <f>SUMIF('Stock - Puerto Chile'!$G$2:G649,'Rango proyecciones'!C154,'Stock - Puerto Chile'!$L$2:L649)</f>
        <v/>
      </c>
      <c r="O154" s="9">
        <f>0 * (0 / 24)</f>
        <v/>
      </c>
      <c r="P154" s="9">
        <f>11900 * (0 / 24)</f>
        <v/>
      </c>
      <c r="Q154" s="17">
        <f>H154 + P154 + M154</f>
        <v/>
      </c>
      <c r="R154" s="9">
        <f>MAX(J154 - K154, 0) * MAX((0 - 7)/(7), 0)</f>
        <v/>
      </c>
      <c r="S154" s="9">
        <f>SUMIFS('Stock - ETA'!$H$3:H2202,'Stock - ETA'!$F$3:F2202,'Rango proyecciones'!C154,'Stock - ETA'!$Q$3:Q2202,'Rango proyecciones'!$AJ$5)</f>
        <v/>
      </c>
      <c r="T154" s="9">
        <f>SUMIF('Stock - Puerto Chile'!$G$2:G649,'Rango proyecciones'!C154,'Stock - Puerto Chile'!$N$2:N649)</f>
        <v/>
      </c>
      <c r="U154" s="9">
        <f>0 * (0 / 24)</f>
        <v/>
      </c>
      <c r="V154" s="9">
        <f>11900 * (0 / 24)</f>
        <v/>
      </c>
      <c r="W154" s="17">
        <f>H154 + V154 + S154</f>
        <v/>
      </c>
      <c r="X154" s="6">
        <f>SUMIFS('Stock - ETA'!$S$3:S2202,'Stock - ETA'!$F$3:F2202,'Rango proyecciones'!C154,'Stock - ETA'!$AA$3:AA2202,'Rango proyecciones'!$AJ$5) + SUMIFS('Stock - ETA'!$R$3:R2202,'Stock - ETA'!$F$3:F2202,'Rango proyecciones'!C154,'Stock - ETA'!$AA$3:AA2202,'Rango proyecciones'!$AJ$7)</f>
        <v/>
      </c>
      <c r="Y154" s="9" t="n"/>
      <c r="Z154" s="17">
        <f>X154 + Y154</f>
        <v/>
      </c>
      <c r="AA154" s="9">
        <f>SUMIFS('Stock - ETA'!$I$3:I2202,'Stock - ETA'!$F$3:F2202,'Rango proyecciones'!C154,'Stock - ETA'!$Q$3:Q2202,'Rango proyecciones'!$AJ$5) + SUMIFS('Stock - ETA'!$H$3:H2202,'Stock - ETA'!$F$3:F2202,'Rango proyecciones'!C154,'Stock - ETA'!$Q$3:Q2202,'Rango proyecciones'!$AJ$7)</f>
        <v/>
      </c>
      <c r="AB154" s="9" t="n"/>
      <c r="AC154" s="17">
        <f>AA154 + AB154</f>
        <v/>
      </c>
      <c r="AD154" s="6" t="n"/>
      <c r="AE154" s="9">
        <f>SUMIFS('Stock - ETA'!$T$3:T2202,'Stock - ETA'!$F$3:F2202,'Rango proyecciones'!C154,'Stock - ETA'!$AA$3:AA2202,'Rango proyecciones'!$AJ$5) + SUMIFS('Stock - ETA'!$S$3:S2202,'Stock - ETA'!$F$3:F2202,'Rango proyecciones'!C154,'Stock - ETA'!$AA$3:AA2202,'Rango proyecciones'!$AJ$8)</f>
        <v/>
      </c>
      <c r="AF154" s="17">
        <f> 0.7 * AD154 + AE154</f>
        <v/>
      </c>
      <c r="AG154" s="9">
        <f>SUMIFS('Stock - ETA'!$J$3:J2202,'Stock - ETA'!$F$3:F2202,'Rango proyecciones'!C154,'Stock - ETA'!$Q$3:Q2202,'Rango proyecciones'!$AJ$5) + SUMIFS('Stock - ETA'!$I$3:I2202,'Stock - ETA'!$F$3:F2202,'Rango proyecciones'!C154,'Stock - ETA'!$Q$3:Q2202,'Rango proyecciones'!$AJ$8)</f>
        <v/>
      </c>
      <c r="AH154" s="17">
        <f> 0.7 * AD154 + AG154</f>
        <v/>
      </c>
      <c r="AI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andes asia1022767</t>
        </is>
      </c>
      <c r="D155" s="4" t="inlineStr">
        <is>
          <t>Andes Asia</t>
        </is>
      </c>
      <c r="E155" s="4" t="n">
        <v>1022767</v>
      </c>
      <c r="F155" s="4" t="inlineStr">
        <is>
          <t>GO Gord Esp@ 20kg AA</t>
        </is>
      </c>
      <c r="G155" s="4" t="inlineStr">
        <is>
          <t>Grasas</t>
        </is>
      </c>
      <c r="H155" s="6" t="n">
        <v>47500</v>
      </c>
      <c r="I155" s="9" t="n">
        <v>48000</v>
      </c>
      <c r="J155" s="9" t="n">
        <v>36618.17</v>
      </c>
      <c r="K155" s="9" t="n">
        <v>34672.29</v>
      </c>
      <c r="L155" s="6">
        <f>MAX(J155 - K155, 0) * MAX((0 - 10)/(10), 0)</f>
        <v/>
      </c>
      <c r="M155" s="9">
        <f>SUMIFS('Stock - ETA'!$R$3:R2202,'Stock - ETA'!$F$3:F2202,'Rango proyecciones'!C155,'Stock - ETA'!$AA$3:AA2202,'Rango proyecciones'!$AJ$5)</f>
        <v/>
      </c>
      <c r="N155" s="9">
        <f>SUMIF('Stock - Puerto Chile'!$G$2:G649,'Rango proyecciones'!C155,'Stock - Puerto Chile'!$L$2:L649)</f>
        <v/>
      </c>
      <c r="O155" s="9" t="n"/>
      <c r="P155" s="9" t="n"/>
      <c r="Q155" s="17">
        <f>H155 + P155 + M155</f>
        <v/>
      </c>
      <c r="R155" s="9">
        <f>MAX(J155 - K155, 0) * MAX((0 - 7)/(7), 0)</f>
        <v/>
      </c>
      <c r="S155" s="9">
        <f>SUMIFS('Stock - ETA'!$H$3:H2202,'Stock - ETA'!$F$3:F2202,'Rango proyecciones'!C155,'Stock - ETA'!$Q$3:Q2202,'Rango proyecciones'!$AJ$5)</f>
        <v/>
      </c>
      <c r="T155" s="9">
        <f>SUMIF('Stock - Puerto Chile'!$G$2:G649,'Rango proyecciones'!C155,'Stock - Puerto Chile'!$N$2:N649)</f>
        <v/>
      </c>
      <c r="U155" s="9" t="n"/>
      <c r="V155" s="9" t="n"/>
      <c r="W155" s="17">
        <f>H155 + V155 + S155</f>
        <v/>
      </c>
      <c r="X155" s="6">
        <f>SUMIFS('Stock - ETA'!$S$3:S2202,'Stock - ETA'!$F$3:F2202,'Rango proyecciones'!C155,'Stock - ETA'!$AA$3:AA2202,'Rango proyecciones'!$AJ$5) + SUMIFS('Stock - ETA'!$R$3:R2202,'Stock - ETA'!$F$3:F2202,'Rango proyecciones'!C155,'Stock - ETA'!$AA$3:AA2202,'Rango proyecciones'!$AJ$7)</f>
        <v/>
      </c>
      <c r="Y155" s="9" t="n"/>
      <c r="Z155" s="17">
        <f>X155 + Y155</f>
        <v/>
      </c>
      <c r="AA155" s="9">
        <f>SUMIFS('Stock - ETA'!$I$3:I2202,'Stock - ETA'!$F$3:F2202,'Rango proyecciones'!C155,'Stock - ETA'!$Q$3:Q2202,'Rango proyecciones'!$AJ$5) + SUMIFS('Stock - ETA'!$H$3:H2202,'Stock - ETA'!$F$3:F2202,'Rango proyecciones'!C155,'Stock - ETA'!$Q$3:Q2202,'Rango proyecciones'!$AJ$7)</f>
        <v/>
      </c>
      <c r="AB155" s="9" t="n"/>
      <c r="AC155" s="17">
        <f>AA155 + AB155</f>
        <v/>
      </c>
      <c r="AD155" s="6" t="n">
        <v>41987</v>
      </c>
      <c r="AE155" s="9">
        <f>SUMIFS('Stock - ETA'!$T$3:T2202,'Stock - ETA'!$F$3:F2202,'Rango proyecciones'!C155,'Stock - ETA'!$AA$3:AA2202,'Rango proyecciones'!$AJ$5) + SUMIFS('Stock - ETA'!$S$3:S2202,'Stock - ETA'!$F$3:F2202,'Rango proyecciones'!C155,'Stock - ETA'!$AA$3:AA2202,'Rango proyecciones'!$AJ$8)</f>
        <v/>
      </c>
      <c r="AF155" s="17">
        <f> 0.7 * AD155 + AE155</f>
        <v/>
      </c>
      <c r="AG155" s="9">
        <f>SUMIFS('Stock - ETA'!$J$3:J2202,'Stock - ETA'!$F$3:F2202,'Rango proyecciones'!C155,'Stock - ETA'!$Q$3:Q2202,'Rango proyecciones'!$AJ$5) + SUMIFS('Stock - ETA'!$I$3:I2202,'Stock - ETA'!$F$3:F2202,'Rango proyecciones'!C155,'Stock - ETA'!$Q$3:Q2202,'Rango proyecciones'!$AJ$8)</f>
        <v/>
      </c>
      <c r="AH155" s="17">
        <f> 0.7 * AD155 + AG155</f>
        <v/>
      </c>
      <c r="AI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andes asia1022791</t>
        </is>
      </c>
      <c r="D156" s="4" t="inlineStr">
        <is>
          <t>Andes Asia</t>
        </is>
      </c>
      <c r="E156" s="4" t="n">
        <v>1022791</v>
      </c>
      <c r="F156" s="4" t="inlineStr">
        <is>
          <t>GO Grasa Forro Pna Limp@ Cj 20k AS</t>
        </is>
      </c>
      <c r="G156" s="4" t="inlineStr">
        <is>
          <t>Muestra</t>
        </is>
      </c>
      <c r="H156" s="6" t="n">
        <v>152.1</v>
      </c>
      <c r="I156" s="9" t="n">
        <v>0</v>
      </c>
      <c r="J156" s="9" t="n">
        <v>0</v>
      </c>
      <c r="K156" s="9" t="n">
        <v>0</v>
      </c>
      <c r="L156" s="6">
        <f>MAX(J156 - K156, 0) * MAX((0 - 10)/(10), 0)</f>
        <v/>
      </c>
      <c r="M156" s="9">
        <f>SUMIFS('Stock - ETA'!$R$3:R2202,'Stock - ETA'!$F$3:F2202,'Rango proyecciones'!C156,'Stock - ETA'!$AA$3:AA2202,'Rango proyecciones'!$AJ$5)</f>
        <v/>
      </c>
      <c r="N156" s="9">
        <f>SUMIF('Stock - Puerto Chile'!$G$2:G649,'Rango proyecciones'!C156,'Stock - Puerto Chile'!$L$2:L649)</f>
        <v/>
      </c>
      <c r="O156" s="9" t="n"/>
      <c r="P156" s="9" t="n"/>
      <c r="Q156" s="17">
        <f>H156 + P156 + M156</f>
        <v/>
      </c>
      <c r="R156" s="9">
        <f>MAX(J156 - K156, 0) * MAX((0 - 7)/(7), 0)</f>
        <v/>
      </c>
      <c r="S156" s="9">
        <f>SUMIFS('Stock - ETA'!$H$3:H2202,'Stock - ETA'!$F$3:F2202,'Rango proyecciones'!C156,'Stock - ETA'!$Q$3:Q2202,'Rango proyecciones'!$AJ$5)</f>
        <v/>
      </c>
      <c r="T156" s="9">
        <f>SUMIF('Stock - Puerto Chile'!$G$2:G649,'Rango proyecciones'!C156,'Stock - Puerto Chile'!$N$2:N649)</f>
        <v/>
      </c>
      <c r="U156" s="9" t="n"/>
      <c r="V156" s="9" t="n"/>
      <c r="W156" s="17">
        <f>H156 + V156 + S156</f>
        <v/>
      </c>
      <c r="X156" s="6">
        <f>SUMIFS('Stock - ETA'!$S$3:S2202,'Stock - ETA'!$F$3:F2202,'Rango proyecciones'!C156,'Stock - ETA'!$AA$3:AA2202,'Rango proyecciones'!$AJ$5) + SUMIFS('Stock - ETA'!$R$3:R2202,'Stock - ETA'!$F$3:F2202,'Rango proyecciones'!C156,'Stock - ETA'!$AA$3:AA2202,'Rango proyecciones'!$AJ$7)</f>
        <v/>
      </c>
      <c r="Y156" s="9" t="n"/>
      <c r="Z156" s="17">
        <f>X156 + Y156</f>
        <v/>
      </c>
      <c r="AA156" s="9">
        <f>SUMIFS('Stock - ETA'!$I$3:I2202,'Stock - ETA'!$F$3:F2202,'Rango proyecciones'!C156,'Stock - ETA'!$Q$3:Q2202,'Rango proyecciones'!$AJ$5) + SUMIFS('Stock - ETA'!$H$3:H2202,'Stock - ETA'!$F$3:F2202,'Rango proyecciones'!C156,'Stock - ETA'!$Q$3:Q2202,'Rango proyecciones'!$AJ$7)</f>
        <v/>
      </c>
      <c r="AB156" s="9" t="n"/>
      <c r="AC156" s="17">
        <f>AA156 + AB156</f>
        <v/>
      </c>
      <c r="AD156" s="6" t="n"/>
      <c r="AE156" s="9">
        <f>SUMIFS('Stock - ETA'!$T$3:T2202,'Stock - ETA'!$F$3:F2202,'Rango proyecciones'!C156,'Stock - ETA'!$AA$3:AA2202,'Rango proyecciones'!$AJ$5) + SUMIFS('Stock - ETA'!$S$3:S2202,'Stock - ETA'!$F$3:F2202,'Rango proyecciones'!C156,'Stock - ETA'!$AA$3:AA2202,'Rango proyecciones'!$AJ$8)</f>
        <v/>
      </c>
      <c r="AF156" s="17">
        <f> 0.7 * AD156 + AE156</f>
        <v/>
      </c>
      <c r="AG156" s="9">
        <f>SUMIFS('Stock - ETA'!$J$3:J2202,'Stock - ETA'!$F$3:F2202,'Rango proyecciones'!C156,'Stock - ETA'!$Q$3:Q2202,'Rango proyecciones'!$AJ$5) + SUMIFS('Stock - ETA'!$I$3:I2202,'Stock - ETA'!$F$3:F2202,'Rango proyecciones'!C156,'Stock - ETA'!$Q$3:Q2202,'Rango proyecciones'!$AJ$8)</f>
        <v/>
      </c>
      <c r="AH156" s="17">
        <f> 0.7 * AD156 + AG156</f>
        <v/>
      </c>
      <c r="AI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andes asia1022819</t>
        </is>
      </c>
      <c r="D157" s="4" t="inlineStr">
        <is>
          <t>Andes Asia</t>
        </is>
      </c>
      <c r="E157" s="4" t="n">
        <v>1022819</v>
      </c>
      <c r="F157" s="4" t="inlineStr">
        <is>
          <t>GO Cos Tira@ Bo Cj 5k AS</t>
        </is>
      </c>
      <c r="G157" s="4" t="inlineStr">
        <is>
          <t>Muestra</t>
        </is>
      </c>
      <c r="H157" s="6" t="n">
        <v>43.8</v>
      </c>
      <c r="I157" s="9" t="n">
        <v>0</v>
      </c>
      <c r="J157" s="9" t="n">
        <v>0</v>
      </c>
      <c r="K157" s="9" t="n">
        <v>0</v>
      </c>
      <c r="L157" s="6">
        <f>MAX(J157 - K157, 0) * MAX((0 - 10)/(10), 0)</f>
        <v/>
      </c>
      <c r="M157" s="9">
        <f>SUMIFS('Stock - ETA'!$R$3:R2202,'Stock - ETA'!$F$3:F2202,'Rango proyecciones'!C157,'Stock - ETA'!$AA$3:AA2202,'Rango proyecciones'!$AJ$5)</f>
        <v/>
      </c>
      <c r="N157" s="9">
        <f>SUMIF('Stock - Puerto Chile'!$G$2:G649,'Rango proyecciones'!C157,'Stock - Puerto Chile'!$L$2:L649)</f>
        <v/>
      </c>
      <c r="O157" s="9" t="n"/>
      <c r="P157" s="9" t="n"/>
      <c r="Q157" s="17">
        <f>H157 + P157 + M157</f>
        <v/>
      </c>
      <c r="R157" s="9">
        <f>MAX(J157 - K157, 0) * MAX((0 - 7)/(7), 0)</f>
        <v/>
      </c>
      <c r="S157" s="9">
        <f>SUMIFS('Stock - ETA'!$H$3:H2202,'Stock - ETA'!$F$3:F2202,'Rango proyecciones'!C157,'Stock - ETA'!$Q$3:Q2202,'Rango proyecciones'!$AJ$5)</f>
        <v/>
      </c>
      <c r="T157" s="9">
        <f>SUMIF('Stock - Puerto Chile'!$G$2:G649,'Rango proyecciones'!C157,'Stock - Puerto Chile'!$N$2:N649)</f>
        <v/>
      </c>
      <c r="U157" s="9" t="n"/>
      <c r="V157" s="9" t="n"/>
      <c r="W157" s="17">
        <f>H157 + V157 + S157</f>
        <v/>
      </c>
      <c r="X157" s="6">
        <f>SUMIFS('Stock - ETA'!$S$3:S2202,'Stock - ETA'!$F$3:F2202,'Rango proyecciones'!C157,'Stock - ETA'!$AA$3:AA2202,'Rango proyecciones'!$AJ$5) + SUMIFS('Stock - ETA'!$R$3:R2202,'Stock - ETA'!$F$3:F2202,'Rango proyecciones'!C157,'Stock - ETA'!$AA$3:AA2202,'Rango proyecciones'!$AJ$7)</f>
        <v/>
      </c>
      <c r="Y157" s="9" t="n"/>
      <c r="Z157" s="17">
        <f>X157 + Y157</f>
        <v/>
      </c>
      <c r="AA157" s="9">
        <f>SUMIFS('Stock - ETA'!$I$3:I2202,'Stock - ETA'!$F$3:F2202,'Rango proyecciones'!C157,'Stock - ETA'!$Q$3:Q2202,'Rango proyecciones'!$AJ$5) + SUMIFS('Stock - ETA'!$H$3:H2202,'Stock - ETA'!$F$3:F2202,'Rango proyecciones'!C157,'Stock - ETA'!$Q$3:Q2202,'Rango proyecciones'!$AJ$7)</f>
        <v/>
      </c>
      <c r="AB157" s="9" t="n"/>
      <c r="AC157" s="17">
        <f>AA157 + AB157</f>
        <v/>
      </c>
      <c r="AD157" s="6" t="n"/>
      <c r="AE157" s="9">
        <f>SUMIFS('Stock - ETA'!$T$3:T2202,'Stock - ETA'!$F$3:F2202,'Rango proyecciones'!C157,'Stock - ETA'!$AA$3:AA2202,'Rango proyecciones'!$AJ$5) + SUMIFS('Stock - ETA'!$S$3:S2202,'Stock - ETA'!$F$3:F2202,'Rango proyecciones'!C157,'Stock - ETA'!$AA$3:AA2202,'Rango proyecciones'!$AJ$8)</f>
        <v/>
      </c>
      <c r="AF157" s="17">
        <f> 0.7 * AD157 + AE157</f>
        <v/>
      </c>
      <c r="AG157" s="9">
        <f>SUMIFS('Stock - ETA'!$J$3:J2202,'Stock - ETA'!$F$3:F2202,'Rango proyecciones'!C157,'Stock - ETA'!$Q$3:Q2202,'Rango proyecciones'!$AJ$5) + SUMIFS('Stock - ETA'!$I$3:I2202,'Stock - ETA'!$F$3:F2202,'Rango proyecciones'!C157,'Stock - ETA'!$Q$3:Q2202,'Rango proyecciones'!$AJ$8)</f>
        <v/>
      </c>
      <c r="AH157" s="17">
        <f> 0.7 * AD157 + AG157</f>
        <v/>
      </c>
      <c r="AI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andes asia1022823</t>
        </is>
      </c>
      <c r="D158" s="4" t="inlineStr">
        <is>
          <t>Andes Asia</t>
        </is>
      </c>
      <c r="E158" s="4" t="n">
        <v>1022823</v>
      </c>
      <c r="F158" s="4" t="inlineStr">
        <is>
          <t>GO Gord rebaje@ Bo Cj 20k AS</t>
        </is>
      </c>
      <c r="G158" s="4" t="inlineStr">
        <is>
          <t>Muestra</t>
        </is>
      </c>
      <c r="H158" s="6" t="n">
        <v>44.1</v>
      </c>
      <c r="I158" s="9" t="n">
        <v>0</v>
      </c>
      <c r="J158" s="9" t="n">
        <v>0</v>
      </c>
      <c r="K158" s="9" t="n">
        <v>0</v>
      </c>
      <c r="L158" s="6">
        <f>MAX(J158 - K158, 0) * MAX((0 - 10)/(10), 0)</f>
        <v/>
      </c>
      <c r="M158" s="9">
        <f>SUMIFS('Stock - ETA'!$R$3:R2202,'Stock - ETA'!$F$3:F2202,'Rango proyecciones'!C158,'Stock - ETA'!$AA$3:AA2202,'Rango proyecciones'!$AJ$5)</f>
        <v/>
      </c>
      <c r="N158" s="9">
        <f>SUMIF('Stock - Puerto Chile'!$G$2:G649,'Rango proyecciones'!C158,'Stock - Puerto Chile'!$L$2:L649)</f>
        <v/>
      </c>
      <c r="O158" s="9" t="n"/>
      <c r="P158" s="9" t="n"/>
      <c r="Q158" s="17">
        <f>H158 + P158 + M158</f>
        <v/>
      </c>
      <c r="R158" s="9">
        <f>MAX(J158 - K158, 0) * MAX((0 - 7)/(7), 0)</f>
        <v/>
      </c>
      <c r="S158" s="9">
        <f>SUMIFS('Stock - ETA'!$H$3:H2202,'Stock - ETA'!$F$3:F2202,'Rango proyecciones'!C158,'Stock - ETA'!$Q$3:Q2202,'Rango proyecciones'!$AJ$5)</f>
        <v/>
      </c>
      <c r="T158" s="9">
        <f>SUMIF('Stock - Puerto Chile'!$G$2:G649,'Rango proyecciones'!C158,'Stock - Puerto Chile'!$N$2:N649)</f>
        <v/>
      </c>
      <c r="U158" s="9" t="n"/>
      <c r="V158" s="9" t="n"/>
      <c r="W158" s="17">
        <f>H158 + V158 + S158</f>
        <v/>
      </c>
      <c r="X158" s="6">
        <f>SUMIFS('Stock - ETA'!$S$3:S2202,'Stock - ETA'!$F$3:F2202,'Rango proyecciones'!C158,'Stock - ETA'!$AA$3:AA2202,'Rango proyecciones'!$AJ$5) + SUMIFS('Stock - ETA'!$R$3:R2202,'Stock - ETA'!$F$3:F2202,'Rango proyecciones'!C158,'Stock - ETA'!$AA$3:AA2202,'Rango proyecciones'!$AJ$7)</f>
        <v/>
      </c>
      <c r="Y158" s="9" t="n"/>
      <c r="Z158" s="17">
        <f>X158 + Y158</f>
        <v/>
      </c>
      <c r="AA158" s="9">
        <f>SUMIFS('Stock - ETA'!$I$3:I2202,'Stock - ETA'!$F$3:F2202,'Rango proyecciones'!C158,'Stock - ETA'!$Q$3:Q2202,'Rango proyecciones'!$AJ$5) + SUMIFS('Stock - ETA'!$H$3:H2202,'Stock - ETA'!$F$3:F2202,'Rango proyecciones'!C158,'Stock - ETA'!$Q$3:Q2202,'Rango proyecciones'!$AJ$7)</f>
        <v/>
      </c>
      <c r="AB158" s="9" t="n"/>
      <c r="AC158" s="17">
        <f>AA158 + AB158</f>
        <v/>
      </c>
      <c r="AD158" s="6" t="n"/>
      <c r="AE158" s="9">
        <f>SUMIFS('Stock - ETA'!$T$3:T2202,'Stock - ETA'!$F$3:F2202,'Rango proyecciones'!C158,'Stock - ETA'!$AA$3:AA2202,'Rango proyecciones'!$AJ$5) + SUMIFS('Stock - ETA'!$S$3:S2202,'Stock - ETA'!$F$3:F2202,'Rango proyecciones'!C158,'Stock - ETA'!$AA$3:AA2202,'Rango proyecciones'!$AJ$8)</f>
        <v/>
      </c>
      <c r="AF158" s="17">
        <f> 0.7 * AD158 + AE158</f>
        <v/>
      </c>
      <c r="AG158" s="9">
        <f>SUMIFS('Stock - ETA'!$J$3:J2202,'Stock - ETA'!$F$3:F2202,'Rango proyecciones'!C158,'Stock - ETA'!$Q$3:Q2202,'Rango proyecciones'!$AJ$5) + SUMIFS('Stock - ETA'!$I$3:I2202,'Stock - ETA'!$F$3:F2202,'Rango proyecciones'!C158,'Stock - ETA'!$Q$3:Q2202,'Rango proyecciones'!$AJ$8)</f>
        <v/>
      </c>
      <c r="AH158" s="17">
        <f> 0.7 * AD158 + AG158</f>
        <v/>
      </c>
      <c r="AI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andes asia1022836</t>
        </is>
      </c>
      <c r="D159" s="4" t="inlineStr">
        <is>
          <t>Andes Asia</t>
        </is>
      </c>
      <c r="E159" s="4" t="n">
        <v>1022836</v>
      </c>
      <c r="F159" s="4" t="inlineStr">
        <is>
          <t>GO Epiplón@ Cj 20k AS</t>
        </is>
      </c>
      <c r="G159" s="4" t="inlineStr">
        <is>
          <t>Muestra</t>
        </is>
      </c>
      <c r="H159" s="6" t="n">
        <v>44.5</v>
      </c>
      <c r="I159" s="9" t="n">
        <v>0</v>
      </c>
      <c r="J159" s="9" t="n">
        <v>0</v>
      </c>
      <c r="K159" s="9" t="n">
        <v>0</v>
      </c>
      <c r="L159" s="6">
        <f>MAX(J159 - K159, 0) * MAX((0 - 10)/(10), 0)</f>
        <v/>
      </c>
      <c r="M159" s="9">
        <f>SUMIFS('Stock - ETA'!$R$3:R2202,'Stock - ETA'!$F$3:F2202,'Rango proyecciones'!C159,'Stock - ETA'!$AA$3:AA2202,'Rango proyecciones'!$AJ$5)</f>
        <v/>
      </c>
      <c r="N159" s="9">
        <f>SUMIF('Stock - Puerto Chile'!$G$2:G649,'Rango proyecciones'!C159,'Stock - Puerto Chile'!$L$2:L649)</f>
        <v/>
      </c>
      <c r="O159" s="9" t="n"/>
      <c r="P159" s="9" t="n"/>
      <c r="Q159" s="17">
        <f>H159 + P159 + M159</f>
        <v/>
      </c>
      <c r="R159" s="9">
        <f>MAX(J159 - K159, 0) * MAX((0 - 7)/(7), 0)</f>
        <v/>
      </c>
      <c r="S159" s="9">
        <f>SUMIFS('Stock - ETA'!$H$3:H2202,'Stock - ETA'!$F$3:F2202,'Rango proyecciones'!C159,'Stock - ETA'!$Q$3:Q2202,'Rango proyecciones'!$AJ$5)</f>
        <v/>
      </c>
      <c r="T159" s="9">
        <f>SUMIF('Stock - Puerto Chile'!$G$2:G649,'Rango proyecciones'!C159,'Stock - Puerto Chile'!$N$2:N649)</f>
        <v/>
      </c>
      <c r="U159" s="9" t="n"/>
      <c r="V159" s="9" t="n"/>
      <c r="W159" s="17">
        <f>H159 + V159 + S159</f>
        <v/>
      </c>
      <c r="X159" s="6">
        <f>SUMIFS('Stock - ETA'!$S$3:S2202,'Stock - ETA'!$F$3:F2202,'Rango proyecciones'!C159,'Stock - ETA'!$AA$3:AA2202,'Rango proyecciones'!$AJ$5) + SUMIFS('Stock - ETA'!$R$3:R2202,'Stock - ETA'!$F$3:F2202,'Rango proyecciones'!C159,'Stock - ETA'!$AA$3:AA2202,'Rango proyecciones'!$AJ$7)</f>
        <v/>
      </c>
      <c r="Y159" s="9" t="n"/>
      <c r="Z159" s="17">
        <f>X159 + Y159</f>
        <v/>
      </c>
      <c r="AA159" s="9">
        <f>SUMIFS('Stock - ETA'!$I$3:I2202,'Stock - ETA'!$F$3:F2202,'Rango proyecciones'!C159,'Stock - ETA'!$Q$3:Q2202,'Rango proyecciones'!$AJ$5) + SUMIFS('Stock - ETA'!$H$3:H2202,'Stock - ETA'!$F$3:F2202,'Rango proyecciones'!C159,'Stock - ETA'!$Q$3:Q2202,'Rango proyecciones'!$AJ$7)</f>
        <v/>
      </c>
      <c r="AB159" s="9" t="n"/>
      <c r="AC159" s="17">
        <f>AA159 + AB159</f>
        <v/>
      </c>
      <c r="AD159" s="6" t="n"/>
      <c r="AE159" s="9">
        <f>SUMIFS('Stock - ETA'!$T$3:T2202,'Stock - ETA'!$F$3:F2202,'Rango proyecciones'!C159,'Stock - ETA'!$AA$3:AA2202,'Rango proyecciones'!$AJ$5) + SUMIFS('Stock - ETA'!$S$3:S2202,'Stock - ETA'!$F$3:F2202,'Rango proyecciones'!C159,'Stock - ETA'!$AA$3:AA2202,'Rango proyecciones'!$AJ$8)</f>
        <v/>
      </c>
      <c r="AF159" s="17">
        <f> 0.7 * AD159 + AE159</f>
        <v/>
      </c>
      <c r="AG159" s="9">
        <f>SUMIFS('Stock - ETA'!$J$3:J2202,'Stock - ETA'!$F$3:F2202,'Rango proyecciones'!C159,'Stock - ETA'!$Q$3:Q2202,'Rango proyecciones'!$AJ$5) + SUMIFS('Stock - ETA'!$I$3:I2202,'Stock - ETA'!$F$3:F2202,'Rango proyecciones'!C159,'Stock - ETA'!$Q$3:Q2202,'Rango proyecciones'!$AJ$8)</f>
        <v/>
      </c>
      <c r="AH159" s="17">
        <f> 0.7 * AD159 + AG159</f>
        <v/>
      </c>
      <c r="AI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andes asia1022863</t>
        </is>
      </c>
      <c r="D160" s="4" t="inlineStr">
        <is>
          <t>Andes Asia</t>
        </is>
      </c>
      <c r="E160" s="4" t="n">
        <v>1022863</v>
      </c>
      <c r="F160" s="4" t="inlineStr">
        <is>
          <t>GO Lom Vet M@ Cj 9k AS</t>
        </is>
      </c>
      <c r="G160" s="4" t="inlineStr">
        <is>
          <t>Lomo</t>
        </is>
      </c>
      <c r="H160" s="6" t="n">
        <v>49640.2</v>
      </c>
      <c r="I160" s="9" t="n">
        <v>50000</v>
      </c>
      <c r="J160" s="9" t="n">
        <v>52669.396</v>
      </c>
      <c r="K160" s="9" t="n">
        <v>46945.98</v>
      </c>
      <c r="L160" s="6">
        <f>MAX(J160 - K160, 0) * MAX((0 - 10)/(10), 0)</f>
        <v/>
      </c>
      <c r="M160" s="9">
        <f>SUMIFS('Stock - ETA'!$R$3:R2202,'Stock - ETA'!$F$3:F2202,'Rango proyecciones'!C160,'Stock - ETA'!$AA$3:AA2202,'Rango proyecciones'!$AJ$5)</f>
        <v/>
      </c>
      <c r="N160" s="9">
        <f>SUMIF('Stock - Puerto Chile'!$G$2:G649,'Rango proyecciones'!C160,'Stock - Puerto Chile'!$L$2:L649)</f>
        <v/>
      </c>
      <c r="O160" s="9">
        <f>0 * (0 / 24)</f>
        <v/>
      </c>
      <c r="P160" s="9">
        <f>0 * (0 / 24)</f>
        <v/>
      </c>
      <c r="Q160" s="17">
        <f>H160 + P160 + M160</f>
        <v/>
      </c>
      <c r="R160" s="9">
        <f>MAX(J160 - K160, 0) * MAX((0 - 7)/(7), 0)</f>
        <v/>
      </c>
      <c r="S160" s="9">
        <f>SUMIFS('Stock - ETA'!$H$3:H2202,'Stock - ETA'!$F$3:F2202,'Rango proyecciones'!C160,'Stock - ETA'!$Q$3:Q2202,'Rango proyecciones'!$AJ$5)</f>
        <v/>
      </c>
      <c r="T160" s="9">
        <f>SUMIF('Stock - Puerto Chile'!$G$2:G649,'Rango proyecciones'!C160,'Stock - Puerto Chile'!$N$2:N649)</f>
        <v/>
      </c>
      <c r="U160" s="9">
        <f>0 * (0 / 24)</f>
        <v/>
      </c>
      <c r="V160" s="9">
        <f>0 * (0 / 24)</f>
        <v/>
      </c>
      <c r="W160" s="17">
        <f>H160 + V160 + S160</f>
        <v/>
      </c>
      <c r="X160" s="6">
        <f>SUMIFS('Stock - ETA'!$S$3:S2202,'Stock - ETA'!$F$3:F2202,'Rango proyecciones'!C160,'Stock - ETA'!$AA$3:AA2202,'Rango proyecciones'!$AJ$5) + SUMIFS('Stock - ETA'!$R$3:R2202,'Stock - ETA'!$F$3:F2202,'Rango proyecciones'!C160,'Stock - ETA'!$AA$3:AA2202,'Rango proyecciones'!$AJ$7)</f>
        <v/>
      </c>
      <c r="Y160" s="9" t="n"/>
      <c r="Z160" s="17">
        <f>X160 + Y160</f>
        <v/>
      </c>
      <c r="AA160" s="9">
        <f>SUMIFS('Stock - ETA'!$I$3:I2202,'Stock - ETA'!$F$3:F2202,'Rango proyecciones'!C160,'Stock - ETA'!$Q$3:Q2202,'Rango proyecciones'!$AJ$5) + SUMIFS('Stock - ETA'!$H$3:H2202,'Stock - ETA'!$F$3:F2202,'Rango proyecciones'!C160,'Stock - ETA'!$Q$3:Q2202,'Rango proyecciones'!$AJ$7)</f>
        <v/>
      </c>
      <c r="AB160" s="9" t="n"/>
      <c r="AC160" s="17">
        <f>AA160 + AB160</f>
        <v/>
      </c>
      <c r="AD160" s="6" t="n">
        <v>60000</v>
      </c>
      <c r="AE160" s="9">
        <f>SUMIFS('Stock - ETA'!$T$3:T2202,'Stock - ETA'!$F$3:F2202,'Rango proyecciones'!C160,'Stock - ETA'!$AA$3:AA2202,'Rango proyecciones'!$AJ$5) + SUMIFS('Stock - ETA'!$S$3:S2202,'Stock - ETA'!$F$3:F2202,'Rango proyecciones'!C160,'Stock - ETA'!$AA$3:AA2202,'Rango proyecciones'!$AJ$8)</f>
        <v/>
      </c>
      <c r="AF160" s="17">
        <f> 0.7 * AD160 + AE160</f>
        <v/>
      </c>
      <c r="AG160" s="9">
        <f>SUMIFS('Stock - ETA'!$J$3:J2202,'Stock - ETA'!$F$3:F2202,'Rango proyecciones'!C160,'Stock - ETA'!$Q$3:Q2202,'Rango proyecciones'!$AJ$5) + SUMIFS('Stock - ETA'!$I$3:I2202,'Stock - ETA'!$F$3:F2202,'Rango proyecciones'!C160,'Stock - ETA'!$Q$3:Q2202,'Rango proyecciones'!$AJ$8)</f>
        <v/>
      </c>
      <c r="AH160" s="17">
        <f> 0.7 * AD160 + AG160</f>
        <v/>
      </c>
      <c r="AI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andes asia1022864</t>
        </is>
      </c>
      <c r="D161" s="4" t="inlineStr">
        <is>
          <t>Andes Asia</t>
        </is>
      </c>
      <c r="E161" s="4" t="n">
        <v>1022864</v>
      </c>
      <c r="F161" s="4" t="inlineStr">
        <is>
          <t>GO Lom Vet L@ Cj 11k AS</t>
        </is>
      </c>
      <c r="G161" s="4" t="inlineStr">
        <is>
          <t>Lomo</t>
        </is>
      </c>
      <c r="H161" s="6" t="n">
        <v>78067</v>
      </c>
      <c r="I161" s="9" t="n">
        <v>60000</v>
      </c>
      <c r="J161" s="9" t="n">
        <v>57443.039</v>
      </c>
      <c r="K161" s="9" t="n">
        <v>41271.97</v>
      </c>
      <c r="L161" s="6">
        <f>MAX(J161 - K161, 0) * MAX((0 - 10)/(10), 0)</f>
        <v/>
      </c>
      <c r="M161" s="9">
        <f>SUMIFS('Stock - ETA'!$R$3:R2202,'Stock - ETA'!$F$3:F2202,'Rango proyecciones'!C161,'Stock - ETA'!$AA$3:AA2202,'Rango proyecciones'!$AJ$5)</f>
        <v/>
      </c>
      <c r="N161" s="9">
        <f>SUMIF('Stock - Puerto Chile'!$G$2:G649,'Rango proyecciones'!C161,'Stock - Puerto Chile'!$L$2:L649)</f>
        <v/>
      </c>
      <c r="O161" s="9">
        <f>0 * (0 / 24)</f>
        <v/>
      </c>
      <c r="P161" s="9">
        <f>0 * (0 / 24)</f>
        <v/>
      </c>
      <c r="Q161" s="17">
        <f>H161 + P161 + M161</f>
        <v/>
      </c>
      <c r="R161" s="9">
        <f>MAX(J161 - K161, 0) * MAX((0 - 7)/(7), 0)</f>
        <v/>
      </c>
      <c r="S161" s="9">
        <f>SUMIFS('Stock - ETA'!$H$3:H2202,'Stock - ETA'!$F$3:F2202,'Rango proyecciones'!C161,'Stock - ETA'!$Q$3:Q2202,'Rango proyecciones'!$AJ$5)</f>
        <v/>
      </c>
      <c r="T161" s="9">
        <f>SUMIF('Stock - Puerto Chile'!$G$2:G649,'Rango proyecciones'!C161,'Stock - Puerto Chile'!$N$2:N649)</f>
        <v/>
      </c>
      <c r="U161" s="9">
        <f>0 * (0 / 24)</f>
        <v/>
      </c>
      <c r="V161" s="9">
        <f>0 * (0 / 24)</f>
        <v/>
      </c>
      <c r="W161" s="17">
        <f>H161 + V161 + S161</f>
        <v/>
      </c>
      <c r="X161" s="6">
        <f>SUMIFS('Stock - ETA'!$S$3:S2202,'Stock - ETA'!$F$3:F2202,'Rango proyecciones'!C161,'Stock - ETA'!$AA$3:AA2202,'Rango proyecciones'!$AJ$5) + SUMIFS('Stock - ETA'!$R$3:R2202,'Stock - ETA'!$F$3:F2202,'Rango proyecciones'!C161,'Stock - ETA'!$AA$3:AA2202,'Rango proyecciones'!$AJ$7)</f>
        <v/>
      </c>
      <c r="Y161" s="9" t="n"/>
      <c r="Z161" s="17">
        <f>X161 + Y161</f>
        <v/>
      </c>
      <c r="AA161" s="9">
        <f>SUMIFS('Stock - ETA'!$I$3:I2202,'Stock - ETA'!$F$3:F2202,'Rango proyecciones'!C161,'Stock - ETA'!$Q$3:Q2202,'Rango proyecciones'!$AJ$5) + SUMIFS('Stock - ETA'!$H$3:H2202,'Stock - ETA'!$F$3:F2202,'Rango proyecciones'!C161,'Stock - ETA'!$Q$3:Q2202,'Rango proyecciones'!$AJ$7)</f>
        <v/>
      </c>
      <c r="AB161" s="9" t="n"/>
      <c r="AC161" s="17">
        <f>AA161 + AB161</f>
        <v/>
      </c>
      <c r="AD161" s="6" t="n">
        <v>60000</v>
      </c>
      <c r="AE161" s="9">
        <f>SUMIFS('Stock - ETA'!$T$3:T2202,'Stock - ETA'!$F$3:F2202,'Rango proyecciones'!C161,'Stock - ETA'!$AA$3:AA2202,'Rango proyecciones'!$AJ$5) + SUMIFS('Stock - ETA'!$S$3:S2202,'Stock - ETA'!$F$3:F2202,'Rango proyecciones'!C161,'Stock - ETA'!$AA$3:AA2202,'Rango proyecciones'!$AJ$8)</f>
        <v/>
      </c>
      <c r="AF161" s="17">
        <f> 0.7 * AD161 + AE161</f>
        <v/>
      </c>
      <c r="AG161" s="9">
        <f>SUMIFS('Stock - ETA'!$J$3:J2202,'Stock - ETA'!$F$3:F2202,'Rango proyecciones'!C161,'Stock - ETA'!$Q$3:Q2202,'Rango proyecciones'!$AJ$5) + SUMIFS('Stock - ETA'!$I$3:I2202,'Stock - ETA'!$F$3:F2202,'Rango proyecciones'!C161,'Stock - ETA'!$Q$3:Q2202,'Rango proyecciones'!$AJ$8)</f>
        <v/>
      </c>
      <c r="AH161" s="17">
        <f> 0.7 * AD161 + AG161</f>
        <v/>
      </c>
      <c r="AI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andes asia1022865</t>
        </is>
      </c>
      <c r="D162" s="4" t="inlineStr">
        <is>
          <t>Andes Asia</t>
        </is>
      </c>
      <c r="E162" s="4" t="n">
        <v>1022865</v>
      </c>
      <c r="F162" s="4" t="inlineStr">
        <is>
          <t>GO Pan Tec S/cuero M@ Cj 17k AS</t>
        </is>
      </c>
      <c r="G162" s="4" t="inlineStr">
        <is>
          <t>Panceta</t>
        </is>
      </c>
      <c r="H162" s="6" t="n">
        <v>18629.9</v>
      </c>
      <c r="I162" s="9" t="n">
        <v>22000</v>
      </c>
      <c r="J162" s="9" t="n">
        <v>80712.61</v>
      </c>
      <c r="K162" s="9" t="n">
        <v>60226.09</v>
      </c>
      <c r="L162" s="6">
        <f>MAX(J162 - K162, 0) * MAX((0 - 10)/(10), 0)</f>
        <v/>
      </c>
      <c r="M162" s="9">
        <f>SUMIFS('Stock - ETA'!$R$3:R2202,'Stock - ETA'!$F$3:F2202,'Rango proyecciones'!C162,'Stock - ETA'!$AA$3:AA2202,'Rango proyecciones'!$AJ$5)</f>
        <v/>
      </c>
      <c r="N162" s="9">
        <f>SUMIF('Stock - Puerto Chile'!$G$2:G649,'Rango proyecciones'!C162,'Stock - Puerto Chile'!$L$2:L649)</f>
        <v/>
      </c>
      <c r="O162" s="9">
        <f>0 * (0 / 24)</f>
        <v/>
      </c>
      <c r="P162" s="9">
        <f>0 * (0 / 24)</f>
        <v/>
      </c>
      <c r="Q162" s="17">
        <f>H162 + P162 + M162</f>
        <v/>
      </c>
      <c r="R162" s="9">
        <f>MAX(J162 - K162, 0) * MAX((0 - 7)/(7), 0)</f>
        <v/>
      </c>
      <c r="S162" s="9">
        <f>SUMIFS('Stock - ETA'!$H$3:H2202,'Stock - ETA'!$F$3:F2202,'Rango proyecciones'!C162,'Stock - ETA'!$Q$3:Q2202,'Rango proyecciones'!$AJ$5)</f>
        <v/>
      </c>
      <c r="T162" s="9">
        <f>SUMIF('Stock - Puerto Chile'!$G$2:G649,'Rango proyecciones'!C162,'Stock - Puerto Chile'!$N$2:N649)</f>
        <v/>
      </c>
      <c r="U162" s="9">
        <f>0 * (0 / 24)</f>
        <v/>
      </c>
      <c r="V162" s="9">
        <f>0 * (0 / 24)</f>
        <v/>
      </c>
      <c r="W162" s="17">
        <f>H162 + V162 + S162</f>
        <v/>
      </c>
      <c r="X162" s="6">
        <f>SUMIFS('Stock - ETA'!$S$3:S2202,'Stock - ETA'!$F$3:F2202,'Rango proyecciones'!C162,'Stock - ETA'!$AA$3:AA2202,'Rango proyecciones'!$AJ$5) + SUMIFS('Stock - ETA'!$R$3:R2202,'Stock - ETA'!$F$3:F2202,'Rango proyecciones'!C162,'Stock - ETA'!$AA$3:AA2202,'Rango proyecciones'!$AJ$7)</f>
        <v/>
      </c>
      <c r="Y162" s="9" t="n"/>
      <c r="Z162" s="17">
        <f>X162 + Y162</f>
        <v/>
      </c>
      <c r="AA162" s="9">
        <f>SUMIFS('Stock - ETA'!$I$3:I2202,'Stock - ETA'!$F$3:F2202,'Rango proyecciones'!C162,'Stock - ETA'!$Q$3:Q2202,'Rango proyecciones'!$AJ$5) + SUMIFS('Stock - ETA'!$H$3:H2202,'Stock - ETA'!$F$3:F2202,'Rango proyecciones'!C162,'Stock - ETA'!$Q$3:Q2202,'Rango proyecciones'!$AJ$7)</f>
        <v/>
      </c>
      <c r="AB162" s="9" t="n"/>
      <c r="AC162" s="17">
        <f>AA162 + AB162</f>
        <v/>
      </c>
      <c r="AD162" s="6" t="n">
        <v>60000</v>
      </c>
      <c r="AE162" s="9">
        <f>SUMIFS('Stock - ETA'!$T$3:T2202,'Stock - ETA'!$F$3:F2202,'Rango proyecciones'!C162,'Stock - ETA'!$AA$3:AA2202,'Rango proyecciones'!$AJ$5) + SUMIFS('Stock - ETA'!$S$3:S2202,'Stock - ETA'!$F$3:F2202,'Rango proyecciones'!C162,'Stock - ETA'!$AA$3:AA2202,'Rango proyecciones'!$AJ$8)</f>
        <v/>
      </c>
      <c r="AF162" s="17">
        <f> 0.7 * AD162 + AE162</f>
        <v/>
      </c>
      <c r="AG162" s="9">
        <f>SUMIFS('Stock - ETA'!$J$3:J2202,'Stock - ETA'!$F$3:F2202,'Rango proyecciones'!C162,'Stock - ETA'!$Q$3:Q2202,'Rango proyecciones'!$AJ$5) + SUMIFS('Stock - ETA'!$I$3:I2202,'Stock - ETA'!$F$3:F2202,'Rango proyecciones'!C162,'Stock - ETA'!$Q$3:Q2202,'Rango proyecciones'!$AJ$8)</f>
        <v/>
      </c>
      <c r="AH162" s="17">
        <f> 0.7 * AD162 + AG162</f>
        <v/>
      </c>
      <c r="AI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andes asia1022866</t>
        </is>
      </c>
      <c r="D163" s="4" t="inlineStr">
        <is>
          <t>Andes Asia</t>
        </is>
      </c>
      <c r="E163" s="4" t="n">
        <v>1022866</v>
      </c>
      <c r="F163" s="4" t="inlineStr">
        <is>
          <t>GO Pan Tec S/cuero L@ Cj 19k AS</t>
        </is>
      </c>
      <c r="G163" s="4" t="inlineStr">
        <is>
          <t>Panceta</t>
        </is>
      </c>
      <c r="H163" s="6" t="n">
        <v>23824.8</v>
      </c>
      <c r="I163" s="9" t="n">
        <v>45000</v>
      </c>
      <c r="J163" s="9" t="n">
        <v>47617.8</v>
      </c>
      <c r="K163" s="9" t="n">
        <v>35692.55</v>
      </c>
      <c r="L163" s="6">
        <f>MAX(J163 - K163, 0) * MAX((0 - 10)/(10), 0)</f>
        <v/>
      </c>
      <c r="M163" s="9">
        <f>SUMIFS('Stock - ETA'!$R$3:R2202,'Stock - ETA'!$F$3:F2202,'Rango proyecciones'!C163,'Stock - ETA'!$AA$3:AA2202,'Rango proyecciones'!$AJ$5)</f>
        <v/>
      </c>
      <c r="N163" s="9">
        <f>SUMIF('Stock - Puerto Chile'!$G$2:G649,'Rango proyecciones'!C163,'Stock - Puerto Chile'!$L$2:L649)</f>
        <v/>
      </c>
      <c r="O163" s="9">
        <f>0 * (0 / 24)</f>
        <v/>
      </c>
      <c r="P163" s="9">
        <f>0 * (0 / 24)</f>
        <v/>
      </c>
      <c r="Q163" s="17">
        <f>H163 + P163 + M163</f>
        <v/>
      </c>
      <c r="R163" s="9">
        <f>MAX(J163 - K163, 0) * MAX((0 - 7)/(7), 0)</f>
        <v/>
      </c>
      <c r="S163" s="9">
        <f>SUMIFS('Stock - ETA'!$H$3:H2202,'Stock - ETA'!$F$3:F2202,'Rango proyecciones'!C163,'Stock - ETA'!$Q$3:Q2202,'Rango proyecciones'!$AJ$5)</f>
        <v/>
      </c>
      <c r="T163" s="9">
        <f>SUMIF('Stock - Puerto Chile'!$G$2:G649,'Rango proyecciones'!C163,'Stock - Puerto Chile'!$N$2:N649)</f>
        <v/>
      </c>
      <c r="U163" s="9">
        <f>0 * (0 / 24)</f>
        <v/>
      </c>
      <c r="V163" s="9">
        <f>0 * (0 / 24)</f>
        <v/>
      </c>
      <c r="W163" s="17">
        <f>H163 + V163 + S163</f>
        <v/>
      </c>
      <c r="X163" s="6">
        <f>SUMIFS('Stock - ETA'!$S$3:S2202,'Stock - ETA'!$F$3:F2202,'Rango proyecciones'!C163,'Stock - ETA'!$AA$3:AA2202,'Rango proyecciones'!$AJ$5) + SUMIFS('Stock - ETA'!$R$3:R2202,'Stock - ETA'!$F$3:F2202,'Rango proyecciones'!C163,'Stock - ETA'!$AA$3:AA2202,'Rango proyecciones'!$AJ$7)</f>
        <v/>
      </c>
      <c r="Y163" s="9" t="n"/>
      <c r="Z163" s="17">
        <f>X163 + Y163</f>
        <v/>
      </c>
      <c r="AA163" s="9">
        <f>SUMIFS('Stock - ETA'!$I$3:I2202,'Stock - ETA'!$F$3:F2202,'Rango proyecciones'!C163,'Stock - ETA'!$Q$3:Q2202,'Rango proyecciones'!$AJ$5) + SUMIFS('Stock - ETA'!$H$3:H2202,'Stock - ETA'!$F$3:F2202,'Rango proyecciones'!C163,'Stock - ETA'!$Q$3:Q2202,'Rango proyecciones'!$AJ$7)</f>
        <v/>
      </c>
      <c r="AB163" s="9" t="n"/>
      <c r="AC163" s="17">
        <f>AA163 + AB163</f>
        <v/>
      </c>
      <c r="AD163" s="6" t="n">
        <v>60000</v>
      </c>
      <c r="AE163" s="9">
        <f>SUMIFS('Stock - ETA'!$T$3:T2202,'Stock - ETA'!$F$3:F2202,'Rango proyecciones'!C163,'Stock - ETA'!$AA$3:AA2202,'Rango proyecciones'!$AJ$5) + SUMIFS('Stock - ETA'!$S$3:S2202,'Stock - ETA'!$F$3:F2202,'Rango proyecciones'!C163,'Stock - ETA'!$AA$3:AA2202,'Rango proyecciones'!$AJ$8)</f>
        <v/>
      </c>
      <c r="AF163" s="17">
        <f> 0.7 * AD163 + AE163</f>
        <v/>
      </c>
      <c r="AG163" s="9">
        <f>SUMIFS('Stock - ETA'!$J$3:J2202,'Stock - ETA'!$F$3:F2202,'Rango proyecciones'!C163,'Stock - ETA'!$Q$3:Q2202,'Rango proyecciones'!$AJ$5) + SUMIFS('Stock - ETA'!$I$3:I2202,'Stock - ETA'!$F$3:F2202,'Rango proyecciones'!C163,'Stock - ETA'!$Q$3:Q2202,'Rango proyecciones'!$AJ$8)</f>
        <v/>
      </c>
      <c r="AH163" s="17">
        <f> 0.7 * AD163 + AG163</f>
        <v/>
      </c>
      <c r="AI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andes asia1022914</t>
        </is>
      </c>
      <c r="D164" s="4" t="inlineStr">
        <is>
          <t>Andes Asia</t>
        </is>
      </c>
      <c r="E164" s="4" t="n">
        <v>1022914</v>
      </c>
      <c r="F164" s="4" t="inlineStr">
        <is>
          <t>GO Lom Tocino @ Bo Cj 20k AS</t>
        </is>
      </c>
      <c r="G164" s="4" t="inlineStr">
        <is>
          <t>Grasas</t>
        </is>
      </c>
      <c r="H164" s="6" t="n">
        <v>47940</v>
      </c>
      <c r="I164" s="9" t="n">
        <v>24000</v>
      </c>
      <c r="J164" s="9" t="n">
        <v>4711</v>
      </c>
      <c r="K164" s="9" t="n">
        <v>1941.18</v>
      </c>
      <c r="L164" s="6">
        <f>MAX(J164 - K164, 0) * MAX((0 - 10)/(10), 0)</f>
        <v/>
      </c>
      <c r="M164" s="9">
        <f>SUMIFS('Stock - ETA'!$R$3:R2202,'Stock - ETA'!$F$3:F2202,'Rango proyecciones'!C164,'Stock - ETA'!$AA$3:AA2202,'Rango proyecciones'!$AJ$5)</f>
        <v/>
      </c>
      <c r="N164" s="9">
        <f>SUMIF('Stock - Puerto Chile'!$G$2:G649,'Rango proyecciones'!C164,'Stock - Puerto Chile'!$L$2:L649)</f>
        <v/>
      </c>
      <c r="O164" s="9">
        <f>0 * (0 / 24)</f>
        <v/>
      </c>
      <c r="P164" s="9">
        <f>0 * (0 / 24)</f>
        <v/>
      </c>
      <c r="Q164" s="17">
        <f>H164 + P164 + M164</f>
        <v/>
      </c>
      <c r="R164" s="9">
        <f>MAX(J164 - K164, 0) * MAX((0 - 7)/(7), 0)</f>
        <v/>
      </c>
      <c r="S164" s="9">
        <f>SUMIFS('Stock - ETA'!$H$3:H2202,'Stock - ETA'!$F$3:F2202,'Rango proyecciones'!C164,'Stock - ETA'!$Q$3:Q2202,'Rango proyecciones'!$AJ$5)</f>
        <v/>
      </c>
      <c r="T164" s="9">
        <f>SUMIF('Stock - Puerto Chile'!$G$2:G649,'Rango proyecciones'!C164,'Stock - Puerto Chile'!$N$2:N649)</f>
        <v/>
      </c>
      <c r="U164" s="9">
        <f>0 * (0 / 24)</f>
        <v/>
      </c>
      <c r="V164" s="9">
        <f>0 * (0 / 24)</f>
        <v/>
      </c>
      <c r="W164" s="17">
        <f>H164 + V164 + S164</f>
        <v/>
      </c>
      <c r="X164" s="6">
        <f>SUMIFS('Stock - ETA'!$S$3:S2202,'Stock - ETA'!$F$3:F2202,'Rango proyecciones'!C164,'Stock - ETA'!$AA$3:AA2202,'Rango proyecciones'!$AJ$5) + SUMIFS('Stock - ETA'!$R$3:R2202,'Stock - ETA'!$F$3:F2202,'Rango proyecciones'!C164,'Stock - ETA'!$AA$3:AA2202,'Rango proyecciones'!$AJ$7)</f>
        <v/>
      </c>
      <c r="Y164" s="9" t="n"/>
      <c r="Z164" s="17">
        <f>X164 + Y164</f>
        <v/>
      </c>
      <c r="AA164" s="9">
        <f>SUMIFS('Stock - ETA'!$I$3:I2202,'Stock - ETA'!$F$3:F2202,'Rango proyecciones'!C164,'Stock - ETA'!$Q$3:Q2202,'Rango proyecciones'!$AJ$5) + SUMIFS('Stock - ETA'!$H$3:H2202,'Stock - ETA'!$F$3:F2202,'Rango proyecciones'!C164,'Stock - ETA'!$Q$3:Q2202,'Rango proyecciones'!$AJ$7)</f>
        <v/>
      </c>
      <c r="AB164" s="9" t="n"/>
      <c r="AC164" s="17">
        <f>AA164 + AB164</f>
        <v/>
      </c>
      <c r="AD164" s="6" t="n">
        <v>49267</v>
      </c>
      <c r="AE164" s="9">
        <f>SUMIFS('Stock - ETA'!$T$3:T2202,'Stock - ETA'!$F$3:F2202,'Rango proyecciones'!C164,'Stock - ETA'!$AA$3:AA2202,'Rango proyecciones'!$AJ$5) + SUMIFS('Stock - ETA'!$S$3:S2202,'Stock - ETA'!$F$3:F2202,'Rango proyecciones'!C164,'Stock - ETA'!$AA$3:AA2202,'Rango proyecciones'!$AJ$8)</f>
        <v/>
      </c>
      <c r="AF164" s="17">
        <f> 0.7 * AD164 + AE164</f>
        <v/>
      </c>
      <c r="AG164" s="9">
        <f>SUMIFS('Stock - ETA'!$J$3:J2202,'Stock - ETA'!$F$3:F2202,'Rango proyecciones'!C164,'Stock - ETA'!$Q$3:Q2202,'Rango proyecciones'!$AJ$5) + SUMIFS('Stock - ETA'!$I$3:I2202,'Stock - ETA'!$F$3:F2202,'Rango proyecciones'!C164,'Stock - ETA'!$Q$3:Q2202,'Rango proyecciones'!$AJ$8)</f>
        <v/>
      </c>
      <c r="AH164" s="17">
        <f> 0.7 * AD164 + AG164</f>
        <v/>
      </c>
      <c r="AI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andes asia1022918</t>
        </is>
      </c>
      <c r="D165" s="4" t="inlineStr">
        <is>
          <t>Andes Asia</t>
        </is>
      </c>
      <c r="E165" s="4" t="n">
        <v>1022918</v>
      </c>
      <c r="F165" s="4" t="inlineStr">
        <is>
          <t>GO Lom Tocino@ Cj 20k AA</t>
        </is>
      </c>
      <c r="G165" s="4" t="inlineStr">
        <is>
          <t>Grasas</t>
        </is>
      </c>
      <c r="H165" s="6" t="n">
        <v>96040</v>
      </c>
      <c r="I165" s="9" t="n">
        <v>48000</v>
      </c>
      <c r="J165" s="9" t="n">
        <v>85449</v>
      </c>
      <c r="K165" s="9" t="n">
        <v>81889.64</v>
      </c>
      <c r="L165" s="6">
        <f>MAX(J165 - K165, 0) * MAX((0 - 10)/(10), 0)</f>
        <v/>
      </c>
      <c r="M165" s="9">
        <f>SUMIFS('Stock - ETA'!$R$3:R2202,'Stock - ETA'!$F$3:F2202,'Rango proyecciones'!C165,'Stock - ETA'!$AA$3:AA2202,'Rango proyecciones'!$AJ$5)</f>
        <v/>
      </c>
      <c r="N165" s="9">
        <f>SUMIF('Stock - Puerto Chile'!$G$2:G649,'Rango proyecciones'!C165,'Stock - Puerto Chile'!$L$2:L649)</f>
        <v/>
      </c>
      <c r="O165" s="9" t="n"/>
      <c r="P165" s="9" t="n"/>
      <c r="Q165" s="17">
        <f>H165 + P165 + M165</f>
        <v/>
      </c>
      <c r="R165" s="9">
        <f>MAX(J165 - K165, 0) * MAX((0 - 7)/(7), 0)</f>
        <v/>
      </c>
      <c r="S165" s="9">
        <f>SUMIFS('Stock - ETA'!$H$3:H2202,'Stock - ETA'!$F$3:F2202,'Rango proyecciones'!C165,'Stock - ETA'!$Q$3:Q2202,'Rango proyecciones'!$AJ$5)</f>
        <v/>
      </c>
      <c r="T165" s="9">
        <f>SUMIF('Stock - Puerto Chile'!$G$2:G649,'Rango proyecciones'!C165,'Stock - Puerto Chile'!$N$2:N649)</f>
        <v/>
      </c>
      <c r="U165" s="9" t="n"/>
      <c r="V165" s="9" t="n"/>
      <c r="W165" s="17">
        <f>H165 + V165 + S165</f>
        <v/>
      </c>
      <c r="X165" s="6">
        <f>SUMIFS('Stock - ETA'!$S$3:S2202,'Stock - ETA'!$F$3:F2202,'Rango proyecciones'!C165,'Stock - ETA'!$AA$3:AA2202,'Rango proyecciones'!$AJ$5) + SUMIFS('Stock - ETA'!$R$3:R2202,'Stock - ETA'!$F$3:F2202,'Rango proyecciones'!C165,'Stock - ETA'!$AA$3:AA2202,'Rango proyecciones'!$AJ$7)</f>
        <v/>
      </c>
      <c r="Y165" s="9" t="n"/>
      <c r="Z165" s="17">
        <f>X165 + Y165</f>
        <v/>
      </c>
      <c r="AA165" s="9">
        <f>SUMIFS('Stock - ETA'!$I$3:I2202,'Stock - ETA'!$F$3:F2202,'Rango proyecciones'!C165,'Stock - ETA'!$Q$3:Q2202,'Rango proyecciones'!$AJ$5) + SUMIFS('Stock - ETA'!$H$3:H2202,'Stock - ETA'!$F$3:F2202,'Rango proyecciones'!C165,'Stock - ETA'!$Q$3:Q2202,'Rango proyecciones'!$AJ$7)</f>
        <v/>
      </c>
      <c r="AB165" s="9" t="n"/>
      <c r="AC165" s="17">
        <f>AA165 + AB165</f>
        <v/>
      </c>
      <c r="AD165" s="6" t="n">
        <v>118242</v>
      </c>
      <c r="AE165" s="9">
        <f>SUMIFS('Stock - ETA'!$T$3:T2202,'Stock - ETA'!$F$3:F2202,'Rango proyecciones'!C165,'Stock - ETA'!$AA$3:AA2202,'Rango proyecciones'!$AJ$5) + SUMIFS('Stock - ETA'!$S$3:S2202,'Stock - ETA'!$F$3:F2202,'Rango proyecciones'!C165,'Stock - ETA'!$AA$3:AA2202,'Rango proyecciones'!$AJ$8)</f>
        <v/>
      </c>
      <c r="AF165" s="17">
        <f> 0.7 * AD165 + AE165</f>
        <v/>
      </c>
      <c r="AG165" s="9">
        <f>SUMIFS('Stock - ETA'!$J$3:J2202,'Stock - ETA'!$F$3:F2202,'Rango proyecciones'!C165,'Stock - ETA'!$Q$3:Q2202,'Rango proyecciones'!$AJ$5) + SUMIFS('Stock - ETA'!$I$3:I2202,'Stock - ETA'!$F$3:F2202,'Rango proyecciones'!C165,'Stock - ETA'!$Q$3:Q2202,'Rango proyecciones'!$AJ$8)</f>
        <v/>
      </c>
      <c r="AH165" s="17">
        <f> 0.7 * AD165 + AG165</f>
        <v/>
      </c>
      <c r="AI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andes asia1022975</t>
        </is>
      </c>
      <c r="D166" s="4" t="inlineStr">
        <is>
          <t>Andes Asia</t>
        </is>
      </c>
      <c r="E166" s="4" t="n">
        <v>1022975</v>
      </c>
      <c r="F166" s="4" t="inlineStr">
        <is>
          <t>GO Hso Pecho@ Cj 10k AA</t>
        </is>
      </c>
      <c r="G166" s="4" t="inlineStr">
        <is>
          <t>Huesos</t>
        </is>
      </c>
      <c r="H166" s="6" t="n">
        <v>7990</v>
      </c>
      <c r="I166" s="9" t="n">
        <v>0</v>
      </c>
      <c r="J166" s="9" t="n">
        <v>17396.92</v>
      </c>
      <c r="K166" s="9" t="n">
        <v>19298.4</v>
      </c>
      <c r="L166" s="6">
        <f>MAX(J166 - K166, 0) * MAX((0 - 10)/(10), 0)</f>
        <v/>
      </c>
      <c r="M166" s="9">
        <f>SUMIFS('Stock - ETA'!$R$3:R2202,'Stock - ETA'!$F$3:F2202,'Rango proyecciones'!C166,'Stock - ETA'!$AA$3:AA2202,'Rango proyecciones'!$AJ$5)</f>
        <v/>
      </c>
      <c r="N166" s="9">
        <f>SUMIF('Stock - Puerto Chile'!$G$2:G649,'Rango proyecciones'!C166,'Stock - Puerto Chile'!$L$2:L649)</f>
        <v/>
      </c>
      <c r="O166" s="9">
        <f>0 * (0 / 24)</f>
        <v/>
      </c>
      <c r="P166" s="9">
        <f>0 * (0 / 24)</f>
        <v/>
      </c>
      <c r="Q166" s="17">
        <f>H166 + P166 + M166</f>
        <v/>
      </c>
      <c r="R166" s="9">
        <f>MAX(J166 - K166, 0) * MAX((0 - 7)/(7), 0)</f>
        <v/>
      </c>
      <c r="S166" s="9">
        <f>SUMIFS('Stock - ETA'!$H$3:H2202,'Stock - ETA'!$F$3:F2202,'Rango proyecciones'!C166,'Stock - ETA'!$Q$3:Q2202,'Rango proyecciones'!$AJ$5)</f>
        <v/>
      </c>
      <c r="T166" s="9">
        <f>SUMIF('Stock - Puerto Chile'!$G$2:G649,'Rango proyecciones'!C166,'Stock - Puerto Chile'!$N$2:N649)</f>
        <v/>
      </c>
      <c r="U166" s="9">
        <f>0 * (0 / 24)</f>
        <v/>
      </c>
      <c r="V166" s="9">
        <f>0 * (0 / 24)</f>
        <v/>
      </c>
      <c r="W166" s="17">
        <f>H166 + V166 + S166</f>
        <v/>
      </c>
      <c r="X166" s="6">
        <f>SUMIFS('Stock - ETA'!$S$3:S2202,'Stock - ETA'!$F$3:F2202,'Rango proyecciones'!C166,'Stock - ETA'!$AA$3:AA2202,'Rango proyecciones'!$AJ$5) + SUMIFS('Stock - ETA'!$R$3:R2202,'Stock - ETA'!$F$3:F2202,'Rango proyecciones'!C166,'Stock - ETA'!$AA$3:AA2202,'Rango proyecciones'!$AJ$7)</f>
        <v/>
      </c>
      <c r="Y166" s="9" t="n"/>
      <c r="Z166" s="17">
        <f>X166 + Y166</f>
        <v/>
      </c>
      <c r="AA166" s="9">
        <f>SUMIFS('Stock - ETA'!$I$3:I2202,'Stock - ETA'!$F$3:F2202,'Rango proyecciones'!C166,'Stock - ETA'!$Q$3:Q2202,'Rango proyecciones'!$AJ$5) + SUMIFS('Stock - ETA'!$H$3:H2202,'Stock - ETA'!$F$3:F2202,'Rango proyecciones'!C166,'Stock - ETA'!$Q$3:Q2202,'Rango proyecciones'!$AJ$7)</f>
        <v/>
      </c>
      <c r="AB166" s="9" t="n"/>
      <c r="AC166" s="17">
        <f>AA166 + AB166</f>
        <v/>
      </c>
      <c r="AD166" s="6" t="n">
        <v>48000</v>
      </c>
      <c r="AE166" s="9">
        <f>SUMIFS('Stock - ETA'!$T$3:T2202,'Stock - ETA'!$F$3:F2202,'Rango proyecciones'!C166,'Stock - ETA'!$AA$3:AA2202,'Rango proyecciones'!$AJ$5) + SUMIFS('Stock - ETA'!$S$3:S2202,'Stock - ETA'!$F$3:F2202,'Rango proyecciones'!C166,'Stock - ETA'!$AA$3:AA2202,'Rango proyecciones'!$AJ$8)</f>
        <v/>
      </c>
      <c r="AF166" s="17">
        <f> 0.7 * AD166 + AE166</f>
        <v/>
      </c>
      <c r="AG166" s="9">
        <f>SUMIFS('Stock - ETA'!$J$3:J2202,'Stock - ETA'!$F$3:F2202,'Rango proyecciones'!C166,'Stock - ETA'!$Q$3:Q2202,'Rango proyecciones'!$AJ$5) + SUMIFS('Stock - ETA'!$I$3:I2202,'Stock - ETA'!$F$3:F2202,'Rango proyecciones'!C166,'Stock - ETA'!$Q$3:Q2202,'Rango proyecciones'!$AJ$8)</f>
        <v/>
      </c>
      <c r="AH166" s="17">
        <f> 0.7 * AD166 + AG166</f>
        <v/>
      </c>
      <c r="AI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andes asia1022989</t>
        </is>
      </c>
      <c r="D167" s="4" t="inlineStr">
        <is>
          <t>Andes Asia</t>
        </is>
      </c>
      <c r="E167" s="4" t="n">
        <v>1022989</v>
      </c>
      <c r="F167" s="4" t="inlineStr">
        <is>
          <t>GO MM LOIN S VP@ Cj 10k AS</t>
        </is>
      </c>
      <c r="G167" s="4" t="inlineStr">
        <is>
          <t>Lomo</t>
        </is>
      </c>
      <c r="H167" s="6" t="n">
        <v>36466.8</v>
      </c>
      <c r="I167" s="9" t="n">
        <v>36000</v>
      </c>
      <c r="J167" s="9" t="n">
        <v>51587.2</v>
      </c>
      <c r="K167" s="9" t="n"/>
      <c r="L167" s="6">
        <f>MAX(J167 - K167, 0) * MAX((0 - 10)/(10), 0)</f>
        <v/>
      </c>
      <c r="M167" s="9">
        <f>SUMIFS('Stock - ETA'!$R$3:R2202,'Stock - ETA'!$F$3:F2202,'Rango proyecciones'!C167,'Stock - ETA'!$AA$3:AA2202,'Rango proyecciones'!$AJ$5)</f>
        <v/>
      </c>
      <c r="N167" s="9">
        <f>SUMIF('Stock - Puerto Chile'!$G$2:G649,'Rango proyecciones'!C167,'Stock - Puerto Chile'!$L$2:L649)</f>
        <v/>
      </c>
      <c r="O167" s="9">
        <f>0 * (0 / 24)</f>
        <v/>
      </c>
      <c r="P167" s="9">
        <f>0 * (0 / 24)</f>
        <v/>
      </c>
      <c r="Q167" s="17">
        <f>H167 + P167 + M167</f>
        <v/>
      </c>
      <c r="R167" s="9">
        <f>MAX(J167 - K167, 0) * MAX((0 - 7)/(7), 0)</f>
        <v/>
      </c>
      <c r="S167" s="9">
        <f>SUMIFS('Stock - ETA'!$H$3:H2202,'Stock - ETA'!$F$3:F2202,'Rango proyecciones'!C167,'Stock - ETA'!$Q$3:Q2202,'Rango proyecciones'!$AJ$5)</f>
        <v/>
      </c>
      <c r="T167" s="9">
        <f>SUMIF('Stock - Puerto Chile'!$G$2:G649,'Rango proyecciones'!C167,'Stock - Puerto Chile'!$N$2:N649)</f>
        <v/>
      </c>
      <c r="U167" s="9">
        <f>0 * (0 / 24)</f>
        <v/>
      </c>
      <c r="V167" s="9">
        <f>0 * (0 / 24)</f>
        <v/>
      </c>
      <c r="W167" s="17">
        <f>H167 + V167 + S167</f>
        <v/>
      </c>
      <c r="X167" s="6">
        <f>SUMIFS('Stock - ETA'!$S$3:S2202,'Stock - ETA'!$F$3:F2202,'Rango proyecciones'!C167,'Stock - ETA'!$AA$3:AA2202,'Rango proyecciones'!$AJ$5) + SUMIFS('Stock - ETA'!$R$3:R2202,'Stock - ETA'!$F$3:F2202,'Rango proyecciones'!C167,'Stock - ETA'!$AA$3:AA2202,'Rango proyecciones'!$AJ$7)</f>
        <v/>
      </c>
      <c r="Y167" s="9" t="n"/>
      <c r="Z167" s="17">
        <f>X167 + Y167</f>
        <v/>
      </c>
      <c r="AA167" s="9">
        <f>SUMIFS('Stock - ETA'!$I$3:I2202,'Stock - ETA'!$F$3:F2202,'Rango proyecciones'!C167,'Stock - ETA'!$Q$3:Q2202,'Rango proyecciones'!$AJ$5) + SUMIFS('Stock - ETA'!$H$3:H2202,'Stock - ETA'!$F$3:F2202,'Rango proyecciones'!C167,'Stock - ETA'!$Q$3:Q2202,'Rango proyecciones'!$AJ$7)</f>
        <v/>
      </c>
      <c r="AB167" s="9" t="n"/>
      <c r="AC167" s="17">
        <f>AA167 + AB167</f>
        <v/>
      </c>
      <c r="AD167" s="6" t="n">
        <v>30000</v>
      </c>
      <c r="AE167" s="9">
        <f>SUMIFS('Stock - ETA'!$T$3:T2202,'Stock - ETA'!$F$3:F2202,'Rango proyecciones'!C167,'Stock - ETA'!$AA$3:AA2202,'Rango proyecciones'!$AJ$5) + SUMIFS('Stock - ETA'!$S$3:S2202,'Stock - ETA'!$F$3:F2202,'Rango proyecciones'!C167,'Stock - ETA'!$AA$3:AA2202,'Rango proyecciones'!$AJ$8)</f>
        <v/>
      </c>
      <c r="AF167" s="17">
        <f> 0.7 * AD167 + AE167</f>
        <v/>
      </c>
      <c r="AG167" s="9">
        <f>SUMIFS('Stock - ETA'!$J$3:J2202,'Stock - ETA'!$F$3:F2202,'Rango proyecciones'!C167,'Stock - ETA'!$Q$3:Q2202,'Rango proyecciones'!$AJ$5) + SUMIFS('Stock - ETA'!$I$3:I2202,'Stock - ETA'!$F$3:F2202,'Rango proyecciones'!C167,'Stock - ETA'!$Q$3:Q2202,'Rango proyecciones'!$AJ$8)</f>
        <v/>
      </c>
      <c r="AH167" s="17">
        <f> 0.7 * AD167 + AG167</f>
        <v/>
      </c>
      <c r="AI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andes asia1023102</t>
        </is>
      </c>
      <c r="D168" s="4" t="inlineStr">
        <is>
          <t>Andes Asia</t>
        </is>
      </c>
      <c r="E168" s="4" t="n">
        <v>1023102</v>
      </c>
      <c r="F168" s="4" t="inlineStr">
        <is>
          <t>GO MM Loin LL VP@ Cj 20k AA</t>
        </is>
      </c>
      <c r="G168" s="4" t="inlineStr">
        <is>
          <t>Lomo</t>
        </is>
      </c>
      <c r="H168" s="6" t="n">
        <v>14975</v>
      </c>
      <c r="I168" s="9" t="n">
        <v>0</v>
      </c>
      <c r="J168" s="9" t="n">
        <v>7902.194</v>
      </c>
      <c r="K168" s="9" t="n">
        <v>8028.31</v>
      </c>
      <c r="L168" s="6">
        <f>MAX(J168 - K168, 0) * MAX((0 - 10)/(10), 0)</f>
        <v/>
      </c>
      <c r="M168" s="9">
        <f>SUMIFS('Stock - ETA'!$R$3:R2202,'Stock - ETA'!$F$3:F2202,'Rango proyecciones'!C168,'Stock - ETA'!$AA$3:AA2202,'Rango proyecciones'!$AJ$5)</f>
        <v/>
      </c>
      <c r="N168" s="9">
        <f>SUMIF('Stock - Puerto Chile'!$G$2:G649,'Rango proyecciones'!C168,'Stock - Puerto Chile'!$L$2:L649)</f>
        <v/>
      </c>
      <c r="O168" s="9">
        <f>0 * (0 / 24)</f>
        <v/>
      </c>
      <c r="P168" s="9">
        <f>0 * (0 / 24)</f>
        <v/>
      </c>
      <c r="Q168" s="17">
        <f>H168 + P168 + M168</f>
        <v/>
      </c>
      <c r="R168" s="9">
        <f>MAX(J168 - K168, 0) * MAX((0 - 7)/(7), 0)</f>
        <v/>
      </c>
      <c r="S168" s="9">
        <f>SUMIFS('Stock - ETA'!$H$3:H2202,'Stock - ETA'!$F$3:F2202,'Rango proyecciones'!C168,'Stock - ETA'!$Q$3:Q2202,'Rango proyecciones'!$AJ$5)</f>
        <v/>
      </c>
      <c r="T168" s="9">
        <f>SUMIF('Stock - Puerto Chile'!$G$2:G649,'Rango proyecciones'!C168,'Stock - Puerto Chile'!$N$2:N649)</f>
        <v/>
      </c>
      <c r="U168" s="9">
        <f>0 * (0 / 24)</f>
        <v/>
      </c>
      <c r="V168" s="9">
        <f>0 * (0 / 24)</f>
        <v/>
      </c>
      <c r="W168" s="17">
        <f>H168 + V168 + S168</f>
        <v/>
      </c>
      <c r="X168" s="6">
        <f>SUMIFS('Stock - ETA'!$S$3:S2202,'Stock - ETA'!$F$3:F2202,'Rango proyecciones'!C168,'Stock - ETA'!$AA$3:AA2202,'Rango proyecciones'!$AJ$5) + SUMIFS('Stock - ETA'!$R$3:R2202,'Stock - ETA'!$F$3:F2202,'Rango proyecciones'!C168,'Stock - ETA'!$AA$3:AA2202,'Rango proyecciones'!$AJ$7)</f>
        <v/>
      </c>
      <c r="Y168" s="9" t="n"/>
      <c r="Z168" s="17">
        <f>X168 + Y168</f>
        <v/>
      </c>
      <c r="AA168" s="9">
        <f>SUMIFS('Stock - ETA'!$I$3:I2202,'Stock - ETA'!$F$3:F2202,'Rango proyecciones'!C168,'Stock - ETA'!$Q$3:Q2202,'Rango proyecciones'!$AJ$5) + SUMIFS('Stock - ETA'!$H$3:H2202,'Stock - ETA'!$F$3:F2202,'Rango proyecciones'!C168,'Stock - ETA'!$Q$3:Q2202,'Rango proyecciones'!$AJ$7)</f>
        <v/>
      </c>
      <c r="AB168" s="9" t="n"/>
      <c r="AC168" s="17">
        <f>AA168 + AB168</f>
        <v/>
      </c>
      <c r="AD168" s="6" t="n"/>
      <c r="AE168" s="9">
        <f>SUMIFS('Stock - ETA'!$T$3:T2202,'Stock - ETA'!$F$3:F2202,'Rango proyecciones'!C168,'Stock - ETA'!$AA$3:AA2202,'Rango proyecciones'!$AJ$5) + SUMIFS('Stock - ETA'!$S$3:S2202,'Stock - ETA'!$F$3:F2202,'Rango proyecciones'!C168,'Stock - ETA'!$AA$3:AA2202,'Rango proyecciones'!$AJ$8)</f>
        <v/>
      </c>
      <c r="AF168" s="17">
        <f> 0.7 * AD168 + AE168</f>
        <v/>
      </c>
      <c r="AG168" s="9">
        <f>SUMIFS('Stock - ETA'!$J$3:J2202,'Stock - ETA'!$F$3:F2202,'Rango proyecciones'!C168,'Stock - ETA'!$Q$3:Q2202,'Rango proyecciones'!$AJ$5) + SUMIFS('Stock - ETA'!$I$3:I2202,'Stock - ETA'!$F$3:F2202,'Rango proyecciones'!C168,'Stock - ETA'!$Q$3:Q2202,'Rango proyecciones'!$AJ$8)</f>
        <v/>
      </c>
      <c r="AH168" s="17">
        <f> 0.7 * AD168 + AG168</f>
        <v/>
      </c>
      <c r="AI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andes asia1023123</t>
        </is>
      </c>
      <c r="D169" s="4" t="inlineStr">
        <is>
          <t>Andes Asia</t>
        </is>
      </c>
      <c r="E169" s="4" t="n">
        <v>1023123</v>
      </c>
      <c r="F169" s="4" t="inlineStr">
        <is>
          <t>GO Lom Vet@ Cj 9k AS</t>
        </is>
      </c>
      <c r="G169" s="4" t="inlineStr">
        <is>
          <t>Lomo</t>
        </is>
      </c>
      <c r="H169" s="6" t="n">
        <v>7083.6</v>
      </c>
      <c r="I169" s="9" t="n">
        <v>3000</v>
      </c>
      <c r="J169" s="9" t="n">
        <v>2290.73</v>
      </c>
      <c r="K169" s="9" t="n">
        <v>1955.32</v>
      </c>
      <c r="L169" s="6">
        <f>MAX(J169 - K169, 0) * MAX((0 - 10)/(10), 0)</f>
        <v/>
      </c>
      <c r="M169" s="9">
        <f>SUMIFS('Stock - ETA'!$R$3:R2202,'Stock - ETA'!$F$3:F2202,'Rango proyecciones'!C169,'Stock - ETA'!$AA$3:AA2202,'Rango proyecciones'!$AJ$5)</f>
        <v/>
      </c>
      <c r="N169" s="9">
        <f>SUMIF('Stock - Puerto Chile'!$G$2:G649,'Rango proyecciones'!C169,'Stock - Puerto Chile'!$L$2:L649)</f>
        <v/>
      </c>
      <c r="O169" s="9">
        <f>0 * (0 / 24)</f>
        <v/>
      </c>
      <c r="P169" s="9">
        <f>0 * (0 / 24)</f>
        <v/>
      </c>
      <c r="Q169" s="17">
        <f>H169 + P169 + M169</f>
        <v/>
      </c>
      <c r="R169" s="9">
        <f>MAX(J169 - K169, 0) * MAX((0 - 7)/(7), 0)</f>
        <v/>
      </c>
      <c r="S169" s="9">
        <f>SUMIFS('Stock - ETA'!$H$3:H2202,'Stock - ETA'!$F$3:F2202,'Rango proyecciones'!C169,'Stock - ETA'!$Q$3:Q2202,'Rango proyecciones'!$AJ$5)</f>
        <v/>
      </c>
      <c r="T169" s="9">
        <f>SUMIF('Stock - Puerto Chile'!$G$2:G649,'Rango proyecciones'!C169,'Stock - Puerto Chile'!$N$2:N649)</f>
        <v/>
      </c>
      <c r="U169" s="9">
        <f>0 * (0 / 24)</f>
        <v/>
      </c>
      <c r="V169" s="9">
        <f>0 * (0 / 24)</f>
        <v/>
      </c>
      <c r="W169" s="17">
        <f>H169 + V169 + S169</f>
        <v/>
      </c>
      <c r="X169" s="6">
        <f>SUMIFS('Stock - ETA'!$S$3:S2202,'Stock - ETA'!$F$3:F2202,'Rango proyecciones'!C169,'Stock - ETA'!$AA$3:AA2202,'Rango proyecciones'!$AJ$5) + SUMIFS('Stock - ETA'!$R$3:R2202,'Stock - ETA'!$F$3:F2202,'Rango proyecciones'!C169,'Stock - ETA'!$AA$3:AA2202,'Rango proyecciones'!$AJ$7)</f>
        <v/>
      </c>
      <c r="Y169" s="9" t="n"/>
      <c r="Z169" s="17">
        <f>X169 + Y169</f>
        <v/>
      </c>
      <c r="AA169" s="9">
        <f>SUMIFS('Stock - ETA'!$I$3:I2202,'Stock - ETA'!$F$3:F2202,'Rango proyecciones'!C169,'Stock - ETA'!$Q$3:Q2202,'Rango proyecciones'!$AJ$5) + SUMIFS('Stock - ETA'!$H$3:H2202,'Stock - ETA'!$F$3:F2202,'Rango proyecciones'!C169,'Stock - ETA'!$Q$3:Q2202,'Rango proyecciones'!$AJ$7)</f>
        <v/>
      </c>
      <c r="AB169" s="9" t="n"/>
      <c r="AC169" s="17">
        <f>AA169 + AB169</f>
        <v/>
      </c>
      <c r="AD169" s="6" t="n">
        <v>3000</v>
      </c>
      <c r="AE169" s="9">
        <f>SUMIFS('Stock - ETA'!$T$3:T2202,'Stock - ETA'!$F$3:F2202,'Rango proyecciones'!C169,'Stock - ETA'!$AA$3:AA2202,'Rango proyecciones'!$AJ$5) + SUMIFS('Stock - ETA'!$S$3:S2202,'Stock - ETA'!$F$3:F2202,'Rango proyecciones'!C169,'Stock - ETA'!$AA$3:AA2202,'Rango proyecciones'!$AJ$8)</f>
        <v/>
      </c>
      <c r="AF169" s="17">
        <f> 0.7 * AD169 + AE169</f>
        <v/>
      </c>
      <c r="AG169" s="9">
        <f>SUMIFS('Stock - ETA'!$J$3:J2202,'Stock - ETA'!$F$3:F2202,'Rango proyecciones'!C169,'Stock - ETA'!$Q$3:Q2202,'Rango proyecciones'!$AJ$5) + SUMIFS('Stock - ETA'!$I$3:I2202,'Stock - ETA'!$F$3:F2202,'Rango proyecciones'!C169,'Stock - ETA'!$Q$3:Q2202,'Rango proyecciones'!$AJ$8)</f>
        <v/>
      </c>
      <c r="AH169" s="17">
        <f> 0.7 * AD169 + AG169</f>
        <v/>
      </c>
      <c r="AI169" s="6" t="n"/>
    </row>
    <row r="170">
      <c r="A170" s="4" t="inlineStr">
        <is>
          <t>Cerdo</t>
        </is>
      </c>
      <c r="B170" s="4" t="inlineStr">
        <is>
          <t>Venta Local</t>
        </is>
      </c>
      <c r="C170" s="4" t="inlineStr">
        <is>
          <t>andes asia1023184</t>
        </is>
      </c>
      <c r="D170" s="4" t="inlineStr">
        <is>
          <t>Andes Asia</t>
        </is>
      </c>
      <c r="E170" s="4" t="n">
        <v>1023184</v>
      </c>
      <c r="F170" s="4" t="inlineStr">
        <is>
          <t>GO CC Loin L S/Tec@ Fi Cj 16k AS</t>
        </is>
      </c>
      <c r="G170" s="4" t="inlineStr">
        <is>
          <t>Lomo</t>
        </is>
      </c>
      <c r="H170" s="6" t="n">
        <v>980.1</v>
      </c>
      <c r="I170" s="9" t="n">
        <v>0</v>
      </c>
      <c r="J170" s="9" t="n">
        <v>6025.045</v>
      </c>
      <c r="K170" s="9" t="n"/>
      <c r="L170" s="6">
        <f>MAX(J170 - K170, 0) * MAX((0 - 10)/(10), 0)</f>
        <v/>
      </c>
      <c r="M170" s="9">
        <f>SUMIFS('Stock - ETA'!$R$3:R2202,'Stock - ETA'!$F$3:F2202,'Rango proyecciones'!C170,'Stock - ETA'!$AA$3:AA2202,'Rango proyecciones'!$AJ$5)</f>
        <v/>
      </c>
      <c r="N170" s="9">
        <f>SUMIF('Stock - Puerto Chile'!$G$2:G649,'Rango proyecciones'!C170,'Stock - Puerto Chile'!$L$2:L649)</f>
        <v/>
      </c>
      <c r="O170" s="9" t="n"/>
      <c r="P170" s="9" t="n"/>
      <c r="Q170" s="17">
        <f>H170 + P170 + M170</f>
        <v/>
      </c>
      <c r="R170" s="9">
        <f>MAX(J170 - K170, 0) * MAX((0 - 7)/(7), 0)</f>
        <v/>
      </c>
      <c r="S170" s="9">
        <f>SUMIFS('Stock - ETA'!$H$3:H2202,'Stock - ETA'!$F$3:F2202,'Rango proyecciones'!C170,'Stock - ETA'!$Q$3:Q2202,'Rango proyecciones'!$AJ$5)</f>
        <v/>
      </c>
      <c r="T170" s="9">
        <f>SUMIF('Stock - Puerto Chile'!$G$2:G649,'Rango proyecciones'!C170,'Stock - Puerto Chile'!$N$2:N649)</f>
        <v/>
      </c>
      <c r="U170" s="9" t="n"/>
      <c r="V170" s="9" t="n"/>
      <c r="W170" s="17">
        <f>H170 + V170 + S170</f>
        <v/>
      </c>
      <c r="X170" s="6">
        <f>SUMIFS('Stock - ETA'!$S$3:S2202,'Stock - ETA'!$F$3:F2202,'Rango proyecciones'!C170,'Stock - ETA'!$AA$3:AA2202,'Rango proyecciones'!$AJ$5) + SUMIFS('Stock - ETA'!$R$3:R2202,'Stock - ETA'!$F$3:F2202,'Rango proyecciones'!C170,'Stock - ETA'!$AA$3:AA2202,'Rango proyecciones'!$AJ$7)</f>
        <v/>
      </c>
      <c r="Y170" s="9" t="n"/>
      <c r="Z170" s="17">
        <f>X170 + Y170</f>
        <v/>
      </c>
      <c r="AA170" s="9">
        <f>SUMIFS('Stock - ETA'!$I$3:I2202,'Stock - ETA'!$F$3:F2202,'Rango proyecciones'!C170,'Stock - ETA'!$Q$3:Q2202,'Rango proyecciones'!$AJ$5) + SUMIFS('Stock - ETA'!$H$3:H2202,'Stock - ETA'!$F$3:F2202,'Rango proyecciones'!C170,'Stock - ETA'!$Q$3:Q2202,'Rango proyecciones'!$AJ$7)</f>
        <v/>
      </c>
      <c r="AB170" s="9" t="n"/>
      <c r="AC170" s="17">
        <f>AA170 + AB170</f>
        <v/>
      </c>
      <c r="AD170" s="6" t="n"/>
      <c r="AE170" s="9">
        <f>SUMIFS('Stock - ETA'!$T$3:T2202,'Stock - ETA'!$F$3:F2202,'Rango proyecciones'!C170,'Stock - ETA'!$AA$3:AA2202,'Rango proyecciones'!$AJ$5) + SUMIFS('Stock - ETA'!$S$3:S2202,'Stock - ETA'!$F$3:F2202,'Rango proyecciones'!C170,'Stock - ETA'!$AA$3:AA2202,'Rango proyecciones'!$AJ$8)</f>
        <v/>
      </c>
      <c r="AF170" s="17">
        <f> 0.7 * AD170 + AE170</f>
        <v/>
      </c>
      <c r="AG170" s="9">
        <f>SUMIFS('Stock - ETA'!$J$3:J2202,'Stock - ETA'!$F$3:F2202,'Rango proyecciones'!C170,'Stock - ETA'!$Q$3:Q2202,'Rango proyecciones'!$AJ$5) + SUMIFS('Stock - ETA'!$I$3:I2202,'Stock - ETA'!$F$3:F2202,'Rango proyecciones'!C170,'Stock - ETA'!$Q$3:Q2202,'Rango proyecciones'!$AJ$8)</f>
        <v/>
      </c>
      <c r="AH170" s="17">
        <f> 0.7 * AD170 + AG170</f>
        <v/>
      </c>
      <c r="AI170" s="6" t="n"/>
    </row>
    <row r="171">
      <c r="A171" s="4" t="inlineStr">
        <is>
          <t>Cerdo</t>
        </is>
      </c>
      <c r="B171" s="4" t="inlineStr">
        <is>
          <t>Venta Local</t>
        </is>
      </c>
      <c r="C171" s="4" t="inlineStr">
        <is>
          <t>andes asia1023265</t>
        </is>
      </c>
      <c r="D171" s="4" t="inlineStr">
        <is>
          <t>Andes Asia</t>
        </is>
      </c>
      <c r="E171" s="4" t="n">
        <v>1023265</v>
      </c>
      <c r="F171" s="4" t="inlineStr">
        <is>
          <t>GO Pta Cos 2h@ Bo Cj 10k AS</t>
        </is>
      </c>
      <c r="G171" s="4" t="inlineStr">
        <is>
          <t>Cost-Pec</t>
        </is>
      </c>
      <c r="H171" s="6" t="n">
        <v>8972.6</v>
      </c>
      <c r="I171" s="9" t="n">
        <v>10000</v>
      </c>
      <c r="J171" s="9" t="n">
        <v>17745</v>
      </c>
      <c r="K171" s="9" t="n">
        <v>14997.42</v>
      </c>
      <c r="L171" s="6">
        <f>MAX(J171 - K171, 0) * MAX((0 - 10)/(10), 0)</f>
        <v/>
      </c>
      <c r="M171" s="9">
        <f>SUMIFS('Stock - ETA'!$R$3:R2202,'Stock - ETA'!$F$3:F2202,'Rango proyecciones'!C171,'Stock - ETA'!$AA$3:AA2202,'Rango proyecciones'!$AJ$5)</f>
        <v/>
      </c>
      <c r="N171" s="9">
        <f>SUMIF('Stock - Puerto Chile'!$G$2:G649,'Rango proyecciones'!C171,'Stock - Puerto Chile'!$L$2:L649)</f>
        <v/>
      </c>
      <c r="O171" s="9">
        <f>0 * (0 / 24)</f>
        <v/>
      </c>
      <c r="P171" s="9">
        <f>0 * (0 / 24)</f>
        <v/>
      </c>
      <c r="Q171" s="17">
        <f>H171 + P171 + M171</f>
        <v/>
      </c>
      <c r="R171" s="9">
        <f>MAX(J171 - K171, 0) * MAX((0 - 7)/(7), 0)</f>
        <v/>
      </c>
      <c r="S171" s="9">
        <f>SUMIFS('Stock - ETA'!$H$3:H2202,'Stock - ETA'!$F$3:F2202,'Rango proyecciones'!C171,'Stock - ETA'!$Q$3:Q2202,'Rango proyecciones'!$AJ$5)</f>
        <v/>
      </c>
      <c r="T171" s="9">
        <f>SUMIF('Stock - Puerto Chile'!$G$2:G649,'Rango proyecciones'!C171,'Stock - Puerto Chile'!$N$2:N649)</f>
        <v/>
      </c>
      <c r="U171" s="9">
        <f>0 * (0 / 24)</f>
        <v/>
      </c>
      <c r="V171" s="9">
        <f>0 * (0 / 24)</f>
        <v/>
      </c>
      <c r="W171" s="17">
        <f>H171 + V171 + S171</f>
        <v/>
      </c>
      <c r="X171" s="6">
        <f>SUMIFS('Stock - ETA'!$S$3:S2202,'Stock - ETA'!$F$3:F2202,'Rango proyecciones'!C171,'Stock - ETA'!$AA$3:AA2202,'Rango proyecciones'!$AJ$5) + SUMIFS('Stock - ETA'!$R$3:R2202,'Stock - ETA'!$F$3:F2202,'Rango proyecciones'!C171,'Stock - ETA'!$AA$3:AA2202,'Rango proyecciones'!$AJ$7)</f>
        <v/>
      </c>
      <c r="Y171" s="9" t="n"/>
      <c r="Z171" s="17">
        <f>X171 + Y171</f>
        <v/>
      </c>
      <c r="AA171" s="9">
        <f>SUMIFS('Stock - ETA'!$I$3:I2202,'Stock - ETA'!$F$3:F2202,'Rango proyecciones'!C171,'Stock - ETA'!$Q$3:Q2202,'Rango proyecciones'!$AJ$5) + SUMIFS('Stock - ETA'!$H$3:H2202,'Stock - ETA'!$F$3:F2202,'Rango proyecciones'!C171,'Stock - ETA'!$Q$3:Q2202,'Rango proyecciones'!$AJ$7)</f>
        <v/>
      </c>
      <c r="AB171" s="9" t="n"/>
      <c r="AC171" s="17">
        <f>AA171 + AB171</f>
        <v/>
      </c>
      <c r="AD171" s="6" t="n">
        <v>20000</v>
      </c>
      <c r="AE171" s="9">
        <f>SUMIFS('Stock - ETA'!$T$3:T2202,'Stock - ETA'!$F$3:F2202,'Rango proyecciones'!C171,'Stock - ETA'!$AA$3:AA2202,'Rango proyecciones'!$AJ$5) + SUMIFS('Stock - ETA'!$S$3:S2202,'Stock - ETA'!$F$3:F2202,'Rango proyecciones'!C171,'Stock - ETA'!$AA$3:AA2202,'Rango proyecciones'!$AJ$8)</f>
        <v/>
      </c>
      <c r="AF171" s="17">
        <f> 0.7 * AD171 + AE171</f>
        <v/>
      </c>
      <c r="AG171" s="9">
        <f>SUMIFS('Stock - ETA'!$J$3:J2202,'Stock - ETA'!$F$3:F2202,'Rango proyecciones'!C171,'Stock - ETA'!$Q$3:Q2202,'Rango proyecciones'!$AJ$5) + SUMIFS('Stock - ETA'!$I$3:I2202,'Stock - ETA'!$F$3:F2202,'Rango proyecciones'!C171,'Stock - ETA'!$Q$3:Q2202,'Rango proyecciones'!$AJ$8)</f>
        <v/>
      </c>
      <c r="AH171" s="17">
        <f> 0.7 * AD171 + AG171</f>
        <v/>
      </c>
      <c r="AI171" s="6" t="n"/>
    </row>
    <row r="172">
      <c r="A172" s="4" t="inlineStr">
        <is>
          <t>Cerdo</t>
        </is>
      </c>
      <c r="B172" s="4" t="inlineStr">
        <is>
          <t>Venta Local</t>
        </is>
      </c>
      <c r="C172" s="4" t="inlineStr">
        <is>
          <t>andes asia1023357</t>
        </is>
      </c>
      <c r="D172" s="4" t="inlineStr">
        <is>
          <t>Andes Asia</t>
        </is>
      </c>
      <c r="E172" s="4" t="n">
        <v>1023357</v>
      </c>
      <c r="F172" s="4" t="inlineStr">
        <is>
          <t>GO Mantec@ Cj 20k AS</t>
        </is>
      </c>
      <c r="G172" s="4" t="inlineStr">
        <is>
          <t>Muestra</t>
        </is>
      </c>
      <c r="H172" s="6" t="n">
        <v>60</v>
      </c>
      <c r="I172" s="9" t="n">
        <v>0</v>
      </c>
      <c r="J172" s="9" t="n">
        <v>0</v>
      </c>
      <c r="K172" s="9" t="n">
        <v>0</v>
      </c>
      <c r="L172" s="6">
        <f>MAX(J172 - K172, 0) * MAX((0 - 10)/(10), 0)</f>
        <v/>
      </c>
      <c r="M172" s="9">
        <f>SUMIFS('Stock - ETA'!$R$3:R2202,'Stock - ETA'!$F$3:F2202,'Rango proyecciones'!C172,'Stock - ETA'!$AA$3:AA2202,'Rango proyecciones'!$AJ$5)</f>
        <v/>
      </c>
      <c r="N172" s="9">
        <f>SUMIF('Stock - Puerto Chile'!$G$2:G649,'Rango proyecciones'!C172,'Stock - Puerto Chile'!$L$2:L649)</f>
        <v/>
      </c>
      <c r="O172" s="9" t="n"/>
      <c r="P172" s="9" t="n"/>
      <c r="Q172" s="17">
        <f>H172 + P172 + M172</f>
        <v/>
      </c>
      <c r="R172" s="9">
        <f>MAX(J172 - K172, 0) * MAX((0 - 7)/(7), 0)</f>
        <v/>
      </c>
      <c r="S172" s="9">
        <f>SUMIFS('Stock - ETA'!$H$3:H2202,'Stock - ETA'!$F$3:F2202,'Rango proyecciones'!C172,'Stock - ETA'!$Q$3:Q2202,'Rango proyecciones'!$AJ$5)</f>
        <v/>
      </c>
      <c r="T172" s="9">
        <f>SUMIF('Stock - Puerto Chile'!$G$2:G649,'Rango proyecciones'!C172,'Stock - Puerto Chile'!$N$2:N649)</f>
        <v/>
      </c>
      <c r="U172" s="9" t="n"/>
      <c r="V172" s="9" t="n"/>
      <c r="W172" s="17">
        <f>H172 + V172 + S172</f>
        <v/>
      </c>
      <c r="X172" s="6">
        <f>SUMIFS('Stock - ETA'!$S$3:S2202,'Stock - ETA'!$F$3:F2202,'Rango proyecciones'!C172,'Stock - ETA'!$AA$3:AA2202,'Rango proyecciones'!$AJ$5) + SUMIFS('Stock - ETA'!$R$3:R2202,'Stock - ETA'!$F$3:F2202,'Rango proyecciones'!C172,'Stock - ETA'!$AA$3:AA2202,'Rango proyecciones'!$AJ$7)</f>
        <v/>
      </c>
      <c r="Y172" s="9" t="n"/>
      <c r="Z172" s="17">
        <f>X172 + Y172</f>
        <v/>
      </c>
      <c r="AA172" s="9">
        <f>SUMIFS('Stock - ETA'!$I$3:I2202,'Stock - ETA'!$F$3:F2202,'Rango proyecciones'!C172,'Stock - ETA'!$Q$3:Q2202,'Rango proyecciones'!$AJ$5) + SUMIFS('Stock - ETA'!$H$3:H2202,'Stock - ETA'!$F$3:F2202,'Rango proyecciones'!C172,'Stock - ETA'!$Q$3:Q2202,'Rango proyecciones'!$AJ$7)</f>
        <v/>
      </c>
      <c r="AB172" s="9" t="n"/>
      <c r="AC172" s="17">
        <f>AA172 + AB172</f>
        <v/>
      </c>
      <c r="AD172" s="6" t="n"/>
      <c r="AE172" s="9">
        <f>SUMIFS('Stock - ETA'!$T$3:T2202,'Stock - ETA'!$F$3:F2202,'Rango proyecciones'!C172,'Stock - ETA'!$AA$3:AA2202,'Rango proyecciones'!$AJ$5) + SUMIFS('Stock - ETA'!$S$3:S2202,'Stock - ETA'!$F$3:F2202,'Rango proyecciones'!C172,'Stock - ETA'!$AA$3:AA2202,'Rango proyecciones'!$AJ$8)</f>
        <v/>
      </c>
      <c r="AF172" s="17">
        <f> 0.7 * AD172 + AE172</f>
        <v/>
      </c>
      <c r="AG172" s="9">
        <f>SUMIFS('Stock - ETA'!$J$3:J2202,'Stock - ETA'!$F$3:F2202,'Rango proyecciones'!C172,'Stock - ETA'!$Q$3:Q2202,'Rango proyecciones'!$AJ$5) + SUMIFS('Stock - ETA'!$I$3:I2202,'Stock - ETA'!$F$3:F2202,'Rango proyecciones'!C172,'Stock - ETA'!$Q$3:Q2202,'Rango proyecciones'!$AJ$8)</f>
        <v/>
      </c>
      <c r="AH172" s="17">
        <f> 0.7 * AD172 + AG172</f>
        <v/>
      </c>
      <c r="AI172" s="6" t="n"/>
    </row>
    <row r="173">
      <c r="A173" s="4" t="inlineStr">
        <is>
          <t>Cerdo</t>
        </is>
      </c>
      <c r="B173" s="4" t="inlineStr">
        <is>
          <t>Venta Local</t>
        </is>
      </c>
      <c r="C173" s="4" t="inlineStr">
        <is>
          <t>agro mexico1020845</t>
        </is>
      </c>
      <c r="D173" s="4" t="inlineStr">
        <is>
          <t>Agro Mexico</t>
        </is>
      </c>
      <c r="E173" s="4" t="n">
        <v>1020845</v>
      </c>
      <c r="F173" s="4" t="inlineStr">
        <is>
          <t>GO Lom Vet 44@ Fi Cj 20k AS</t>
        </is>
      </c>
      <c r="G173" s="4" t="inlineStr">
        <is>
          <t>Lomo</t>
        </is>
      </c>
      <c r="H173" s="6" t="n">
        <v>24019.459</v>
      </c>
      <c r="I173" s="9" t="n">
        <v>0</v>
      </c>
      <c r="J173" s="9" t="n">
        <v>7370.651</v>
      </c>
      <c r="K173" s="9" t="n">
        <v>13522.14</v>
      </c>
      <c r="L173" s="6">
        <f>MAX(J173 - K173, 0) * MAX((0 - 10)/(10), 0)</f>
        <v/>
      </c>
      <c r="M173" s="9">
        <f>SUMIFS('Stock - ETA'!$R$3:R2202,'Stock - ETA'!$F$3:F2202,'Rango proyecciones'!C173,'Stock - ETA'!$AA$3:AA2202,'Rango proyecciones'!$AJ$5)</f>
        <v/>
      </c>
      <c r="N173" s="9">
        <f>SUMIF('Stock - Puerto Chile'!$G$2:G649,'Rango proyecciones'!C173,'Stock - Puerto Chile'!$L$2:L649)</f>
        <v/>
      </c>
      <c r="O173" s="9" t="n"/>
      <c r="P173" s="9" t="n"/>
      <c r="Q173" s="17">
        <f>H173 + P173 + M173</f>
        <v/>
      </c>
      <c r="R173" s="9">
        <f>MAX(J173 - K173, 0) * MAX((0 - 7)/(7), 0)</f>
        <v/>
      </c>
      <c r="S173" s="9">
        <f>SUMIFS('Stock - ETA'!$H$3:H2202,'Stock - ETA'!$F$3:F2202,'Rango proyecciones'!C173,'Stock - ETA'!$Q$3:Q2202,'Rango proyecciones'!$AJ$5)</f>
        <v/>
      </c>
      <c r="T173" s="9">
        <f>SUMIF('Stock - Puerto Chile'!$G$2:G649,'Rango proyecciones'!C173,'Stock - Puerto Chile'!$N$2:N649)</f>
        <v/>
      </c>
      <c r="U173" s="9" t="n"/>
      <c r="V173" s="9" t="n"/>
      <c r="W173" s="17">
        <f>H173 + V173 + S173</f>
        <v/>
      </c>
      <c r="X173" s="6">
        <f>SUMIFS('Stock - ETA'!$S$3:S2202,'Stock - ETA'!$F$3:F2202,'Rango proyecciones'!C173,'Stock - ETA'!$AA$3:AA2202,'Rango proyecciones'!$AJ$5) + SUMIFS('Stock - ETA'!$R$3:R2202,'Stock - ETA'!$F$3:F2202,'Rango proyecciones'!C173,'Stock - ETA'!$AA$3:AA2202,'Rango proyecciones'!$AJ$7)</f>
        <v/>
      </c>
      <c r="Y173" s="9" t="n"/>
      <c r="Z173" s="17">
        <f>X173 + Y173</f>
        <v/>
      </c>
      <c r="AA173" s="9">
        <f>SUMIFS('Stock - ETA'!$I$3:I2202,'Stock - ETA'!$F$3:F2202,'Rango proyecciones'!C173,'Stock - ETA'!$Q$3:Q2202,'Rango proyecciones'!$AJ$5) + SUMIFS('Stock - ETA'!$H$3:H2202,'Stock - ETA'!$F$3:F2202,'Rango proyecciones'!C173,'Stock - ETA'!$Q$3:Q2202,'Rango proyecciones'!$AJ$7)</f>
        <v/>
      </c>
      <c r="AB173" s="9" t="n"/>
      <c r="AC173" s="17">
        <f>AA173 + AB173</f>
        <v/>
      </c>
      <c r="AD173" s="6" t="n"/>
      <c r="AE173" s="9">
        <f>SUMIFS('Stock - ETA'!$T$3:T2202,'Stock - ETA'!$F$3:F2202,'Rango proyecciones'!C173,'Stock - ETA'!$AA$3:AA2202,'Rango proyecciones'!$AJ$5) + SUMIFS('Stock - ETA'!$S$3:S2202,'Stock - ETA'!$F$3:F2202,'Rango proyecciones'!C173,'Stock - ETA'!$AA$3:AA2202,'Rango proyecciones'!$AJ$8)</f>
        <v/>
      </c>
      <c r="AF173" s="17">
        <f> 0.8 * AD173 + AE173</f>
        <v/>
      </c>
      <c r="AG173" s="9">
        <f>SUMIFS('Stock - ETA'!$J$3:J2202,'Stock - ETA'!$F$3:F2202,'Rango proyecciones'!C173,'Stock - ETA'!$Q$3:Q2202,'Rango proyecciones'!$AJ$5) + SUMIFS('Stock - ETA'!$I$3:I2202,'Stock - ETA'!$F$3:F2202,'Rango proyecciones'!C173,'Stock - ETA'!$Q$3:Q2202,'Rango proyecciones'!$AJ$8)</f>
        <v/>
      </c>
      <c r="AH173" s="17">
        <f> 0.8 * AD173 + AG173</f>
        <v/>
      </c>
      <c r="AI173" s="6" t="n"/>
    </row>
    <row r="174">
      <c r="A174" s="4" t="inlineStr">
        <is>
          <t>Cerdo</t>
        </is>
      </c>
      <c r="B174" s="4" t="inlineStr">
        <is>
          <t>Venta Local</t>
        </is>
      </c>
      <c r="C174" s="4" t="inlineStr">
        <is>
          <t>agro mexico1021020</t>
        </is>
      </c>
      <c r="D174" s="4" t="inlineStr">
        <is>
          <t>Agro Mexico</t>
        </is>
      </c>
      <c r="E174" s="4" t="n">
        <v>1021020</v>
      </c>
      <c r="F174" s="4" t="inlineStr">
        <is>
          <t>GO Papda@ Bo Cj 20k AS</t>
        </is>
      </c>
      <c r="G174" s="4" t="inlineStr">
        <is>
          <t>Plancha</t>
        </is>
      </c>
      <c r="H174" s="6" t="n">
        <v>24004.78</v>
      </c>
      <c r="I174" s="9" t="n">
        <v>48000</v>
      </c>
      <c r="J174" s="9" t="n">
        <v>2300</v>
      </c>
      <c r="K174" s="9" t="n">
        <v>3821.36</v>
      </c>
      <c r="L174" s="6">
        <f>MAX(J174 - K174, 0) * MAX((0 - 10)/(10), 0)</f>
        <v/>
      </c>
      <c r="M174" s="9">
        <f>SUMIFS('Stock - ETA'!$R$3:R2202,'Stock - ETA'!$F$3:F2202,'Rango proyecciones'!C174,'Stock - ETA'!$AA$3:AA2202,'Rango proyecciones'!$AJ$5)</f>
        <v/>
      </c>
      <c r="N174" s="9">
        <f>SUMIF('Stock - Puerto Chile'!$G$2:G649,'Rango proyecciones'!C174,'Stock - Puerto Chile'!$L$2:L649)</f>
        <v/>
      </c>
      <c r="O174" s="9">
        <f>24013.89 * (0 / 24)</f>
        <v/>
      </c>
      <c r="P174" s="9">
        <f>0 * (0 / 24)</f>
        <v/>
      </c>
      <c r="Q174" s="17">
        <f>H174 + P174 + M174</f>
        <v/>
      </c>
      <c r="R174" s="9">
        <f>MAX(J174 - K174, 0) * MAX((0 - 7)/(7), 0)</f>
        <v/>
      </c>
      <c r="S174" s="9">
        <f>SUMIFS('Stock - ETA'!$H$3:H2202,'Stock - ETA'!$F$3:F2202,'Rango proyecciones'!C174,'Stock - ETA'!$Q$3:Q2202,'Rango proyecciones'!$AJ$5)</f>
        <v/>
      </c>
      <c r="T174" s="9">
        <f>SUMIF('Stock - Puerto Chile'!$G$2:G649,'Rango proyecciones'!C174,'Stock - Puerto Chile'!$N$2:N649)</f>
        <v/>
      </c>
      <c r="U174" s="9">
        <f>24013.89 * (0 / 24)</f>
        <v/>
      </c>
      <c r="V174" s="9">
        <f>0 * (0 / 24)</f>
        <v/>
      </c>
      <c r="W174" s="17">
        <f>H174 + V174 + S174</f>
        <v/>
      </c>
      <c r="X174" s="6">
        <f>SUMIFS('Stock - ETA'!$S$3:S2202,'Stock - ETA'!$F$3:F2202,'Rango proyecciones'!C174,'Stock - ETA'!$AA$3:AA2202,'Rango proyecciones'!$AJ$5) + SUMIFS('Stock - ETA'!$R$3:R2202,'Stock - ETA'!$F$3:F2202,'Rango proyecciones'!C174,'Stock - ETA'!$AA$3:AA2202,'Rango proyecciones'!$AJ$7)</f>
        <v/>
      </c>
      <c r="Y174" s="9" t="n"/>
      <c r="Z174" s="17">
        <f>X174 + Y174</f>
        <v/>
      </c>
      <c r="AA174" s="9">
        <f>SUMIFS('Stock - ETA'!$I$3:I2202,'Stock - ETA'!$F$3:F2202,'Rango proyecciones'!C174,'Stock - ETA'!$Q$3:Q2202,'Rango proyecciones'!$AJ$5) + SUMIFS('Stock - ETA'!$H$3:H2202,'Stock - ETA'!$F$3:F2202,'Rango proyecciones'!C174,'Stock - ETA'!$Q$3:Q2202,'Rango proyecciones'!$AJ$7)</f>
        <v/>
      </c>
      <c r="AB174" s="9" t="n"/>
      <c r="AC174" s="17">
        <f>AA174 + AB174</f>
        <v/>
      </c>
      <c r="AD174" s="6" t="n"/>
      <c r="AE174" s="9">
        <f>SUMIFS('Stock - ETA'!$T$3:T2202,'Stock - ETA'!$F$3:F2202,'Rango proyecciones'!C174,'Stock - ETA'!$AA$3:AA2202,'Rango proyecciones'!$AJ$5) + SUMIFS('Stock - ETA'!$S$3:S2202,'Stock - ETA'!$F$3:F2202,'Rango proyecciones'!C174,'Stock - ETA'!$AA$3:AA2202,'Rango proyecciones'!$AJ$8)</f>
        <v/>
      </c>
      <c r="AF174" s="17">
        <f> 0.8 * AD174 + AE174</f>
        <v/>
      </c>
      <c r="AG174" s="9">
        <f>SUMIFS('Stock - ETA'!$J$3:J2202,'Stock - ETA'!$F$3:F2202,'Rango proyecciones'!C174,'Stock - ETA'!$Q$3:Q2202,'Rango proyecciones'!$AJ$5) + SUMIFS('Stock - ETA'!$I$3:I2202,'Stock - ETA'!$F$3:F2202,'Rango proyecciones'!C174,'Stock - ETA'!$Q$3:Q2202,'Rango proyecciones'!$AJ$8)</f>
        <v/>
      </c>
      <c r="AH174" s="17">
        <f> 0.8 * AD174 + AG174</f>
        <v/>
      </c>
      <c r="AI174" s="6" t="n"/>
    </row>
    <row r="175">
      <c r="A175" s="4" t="inlineStr">
        <is>
          <t>Cerdo</t>
        </is>
      </c>
      <c r="B175" s="4" t="inlineStr">
        <is>
          <t>Venta Local</t>
        </is>
      </c>
      <c r="C175" s="4" t="inlineStr">
        <is>
          <t>agro mexico1021270</t>
        </is>
      </c>
      <c r="D175" s="4" t="inlineStr">
        <is>
          <t>Agro Mexico</t>
        </is>
      </c>
      <c r="E175" s="4" t="n">
        <v>1021270</v>
      </c>
      <c r="F175" s="4" t="inlineStr">
        <is>
          <t>GO Forro Pal@ Bo Cj 20k AS</t>
        </is>
      </c>
      <c r="G175" s="4" t="inlineStr">
        <is>
          <t>Cueros</t>
        </is>
      </c>
      <c r="H175" s="6" t="n">
        <v>71988.66899999999</v>
      </c>
      <c r="I175" s="9" t="n">
        <v>144000</v>
      </c>
      <c r="J175" s="9" t="n">
        <v>95306.2</v>
      </c>
      <c r="K175" s="9" t="n">
        <v>100039.44</v>
      </c>
      <c r="L175" s="6">
        <f>MAX(J175 - K175, 0) * MAX((0 - 10)/(10), 0)</f>
        <v/>
      </c>
      <c r="M175" s="9">
        <f>SUMIFS('Stock - ETA'!$R$3:R2202,'Stock - ETA'!$F$3:F2202,'Rango proyecciones'!C175,'Stock - ETA'!$AA$3:AA2202,'Rango proyecciones'!$AJ$5)</f>
        <v/>
      </c>
      <c r="N175" s="9">
        <f>SUMIF('Stock - Puerto Chile'!$G$2:G649,'Rango proyecciones'!C175,'Stock - Puerto Chile'!$L$2:L649)</f>
        <v/>
      </c>
      <c r="O175" s="9">
        <f>0 * (0 / 24)</f>
        <v/>
      </c>
      <c r="P175" s="9">
        <f>0 * (0 / 24)</f>
        <v/>
      </c>
      <c r="Q175" s="17">
        <f>H175 + P175 + M175</f>
        <v/>
      </c>
      <c r="R175" s="9">
        <f>MAX(J175 - K175, 0) * MAX((0 - 7)/(7), 0)</f>
        <v/>
      </c>
      <c r="S175" s="9">
        <f>SUMIFS('Stock - ETA'!$H$3:H2202,'Stock - ETA'!$F$3:F2202,'Rango proyecciones'!C175,'Stock - ETA'!$Q$3:Q2202,'Rango proyecciones'!$AJ$5)</f>
        <v/>
      </c>
      <c r="T175" s="9">
        <f>SUMIF('Stock - Puerto Chile'!$G$2:G649,'Rango proyecciones'!C175,'Stock - Puerto Chile'!$N$2:N649)</f>
        <v/>
      </c>
      <c r="U175" s="9">
        <f>0 * (0 / 24)</f>
        <v/>
      </c>
      <c r="V175" s="9">
        <f>0 * (0 / 24)</f>
        <v/>
      </c>
      <c r="W175" s="17">
        <f>H175 + V175 + S175</f>
        <v/>
      </c>
      <c r="X175" s="6">
        <f>SUMIFS('Stock - ETA'!$S$3:S2202,'Stock - ETA'!$F$3:F2202,'Rango proyecciones'!C175,'Stock - ETA'!$AA$3:AA2202,'Rango proyecciones'!$AJ$5) + SUMIFS('Stock - ETA'!$R$3:R2202,'Stock - ETA'!$F$3:F2202,'Rango proyecciones'!C175,'Stock - ETA'!$AA$3:AA2202,'Rango proyecciones'!$AJ$7)</f>
        <v/>
      </c>
      <c r="Y175" s="9" t="n"/>
      <c r="Z175" s="17">
        <f>X175 + Y175</f>
        <v/>
      </c>
      <c r="AA175" s="9">
        <f>SUMIFS('Stock - ETA'!$I$3:I2202,'Stock - ETA'!$F$3:F2202,'Rango proyecciones'!C175,'Stock - ETA'!$Q$3:Q2202,'Rango proyecciones'!$AJ$5) + SUMIFS('Stock - ETA'!$H$3:H2202,'Stock - ETA'!$F$3:F2202,'Rango proyecciones'!C175,'Stock - ETA'!$Q$3:Q2202,'Rango proyecciones'!$AJ$7)</f>
        <v/>
      </c>
      <c r="AB175" s="9" t="n"/>
      <c r="AC175" s="17">
        <f>AA175 + AB175</f>
        <v/>
      </c>
      <c r="AD175" s="6" t="n">
        <v>240000</v>
      </c>
      <c r="AE175" s="9">
        <f>SUMIFS('Stock - ETA'!$T$3:T2202,'Stock - ETA'!$F$3:F2202,'Rango proyecciones'!C175,'Stock - ETA'!$AA$3:AA2202,'Rango proyecciones'!$AJ$5) + SUMIFS('Stock - ETA'!$S$3:S2202,'Stock - ETA'!$F$3:F2202,'Rango proyecciones'!C175,'Stock - ETA'!$AA$3:AA2202,'Rango proyecciones'!$AJ$8)</f>
        <v/>
      </c>
      <c r="AF175" s="17">
        <f> 0.8 * AD175 + AE175</f>
        <v/>
      </c>
      <c r="AG175" s="9">
        <f>SUMIFS('Stock - ETA'!$J$3:J2202,'Stock - ETA'!$F$3:F2202,'Rango proyecciones'!C175,'Stock - ETA'!$Q$3:Q2202,'Rango proyecciones'!$AJ$5) + SUMIFS('Stock - ETA'!$I$3:I2202,'Stock - ETA'!$F$3:F2202,'Rango proyecciones'!C175,'Stock - ETA'!$Q$3:Q2202,'Rango proyecciones'!$AJ$8)</f>
        <v/>
      </c>
      <c r="AH175" s="17">
        <f> 0.8 * AD175 + AG175</f>
        <v/>
      </c>
      <c r="AI175" s="6" t="n"/>
    </row>
    <row r="176">
      <c r="A176" s="4" t="inlineStr">
        <is>
          <t>Cerdo</t>
        </is>
      </c>
      <c r="B176" s="4" t="inlineStr">
        <is>
          <t>Venta Local</t>
        </is>
      </c>
      <c r="C176" s="4" t="inlineStr">
        <is>
          <t>agro mexico1021272</t>
        </is>
      </c>
      <c r="D176" s="4" t="inlineStr">
        <is>
          <t>Agro Mexico</t>
        </is>
      </c>
      <c r="E176" s="4" t="n">
        <v>1021272</v>
      </c>
      <c r="F176" s="4" t="inlineStr">
        <is>
          <t>GO Pna Forro@ Bo Cj 20k AS</t>
        </is>
      </c>
      <c r="G176" s="4" t="inlineStr">
        <is>
          <t>Cueros</t>
        </is>
      </c>
      <c r="H176" s="6" t="n">
        <v>240900.03</v>
      </c>
      <c r="I176" s="9" t="n">
        <v>191469</v>
      </c>
      <c r="J176" s="9" t="n">
        <v>304482.963</v>
      </c>
      <c r="K176" s="9" t="n">
        <v>255371.82</v>
      </c>
      <c r="L176" s="6">
        <f>MAX(J176 - K176, 0) * MAX((0 - 10)/(10), 0)</f>
        <v/>
      </c>
      <c r="M176" s="9">
        <f>SUMIFS('Stock - ETA'!$R$3:R2202,'Stock - ETA'!$F$3:F2202,'Rango proyecciones'!C176,'Stock - ETA'!$AA$3:AA2202,'Rango proyecciones'!$AJ$5)</f>
        <v/>
      </c>
      <c r="N176" s="9">
        <f>SUMIF('Stock - Puerto Chile'!$G$2:G649,'Rango proyecciones'!C176,'Stock - Puerto Chile'!$L$2:L649)</f>
        <v/>
      </c>
      <c r="O176" s="9">
        <f>24176.283 * (0 / 24)</f>
        <v/>
      </c>
      <c r="P176" s="9">
        <f>0 * (0 / 24)</f>
        <v/>
      </c>
      <c r="Q176" s="17">
        <f>H176 + P176 + M176</f>
        <v/>
      </c>
      <c r="R176" s="9">
        <f>MAX(J176 - K176, 0) * MAX((0 - 7)/(7), 0)</f>
        <v/>
      </c>
      <c r="S176" s="9">
        <f>SUMIFS('Stock - ETA'!$H$3:H2202,'Stock - ETA'!$F$3:F2202,'Rango proyecciones'!C176,'Stock - ETA'!$Q$3:Q2202,'Rango proyecciones'!$AJ$5)</f>
        <v/>
      </c>
      <c r="T176" s="9">
        <f>SUMIF('Stock - Puerto Chile'!$G$2:G649,'Rango proyecciones'!C176,'Stock - Puerto Chile'!$N$2:N649)</f>
        <v/>
      </c>
      <c r="U176" s="9">
        <f>24176.283 * (0 / 24)</f>
        <v/>
      </c>
      <c r="V176" s="9">
        <f>0 * (0 / 24)</f>
        <v/>
      </c>
      <c r="W176" s="17">
        <f>H176 + V176 + S176</f>
        <v/>
      </c>
      <c r="X176" s="6">
        <f>SUMIFS('Stock - ETA'!$S$3:S2202,'Stock - ETA'!$F$3:F2202,'Rango proyecciones'!C176,'Stock - ETA'!$AA$3:AA2202,'Rango proyecciones'!$AJ$5) + SUMIFS('Stock - ETA'!$R$3:R2202,'Stock - ETA'!$F$3:F2202,'Rango proyecciones'!C176,'Stock - ETA'!$AA$3:AA2202,'Rango proyecciones'!$AJ$7)</f>
        <v/>
      </c>
      <c r="Y176" s="9" t="n"/>
      <c r="Z176" s="17">
        <f>X176 + Y176</f>
        <v/>
      </c>
      <c r="AA176" s="9">
        <f>SUMIFS('Stock - ETA'!$I$3:I2202,'Stock - ETA'!$F$3:F2202,'Rango proyecciones'!C176,'Stock - ETA'!$Q$3:Q2202,'Rango proyecciones'!$AJ$5) + SUMIFS('Stock - ETA'!$H$3:H2202,'Stock - ETA'!$F$3:F2202,'Rango proyecciones'!C176,'Stock - ETA'!$Q$3:Q2202,'Rango proyecciones'!$AJ$7)</f>
        <v/>
      </c>
      <c r="AB176" s="9" t="n"/>
      <c r="AC176" s="17">
        <f>AA176 + AB176</f>
        <v/>
      </c>
      <c r="AD176" s="6" t="n">
        <v>291618</v>
      </c>
      <c r="AE176" s="9">
        <f>SUMIFS('Stock - ETA'!$T$3:T2202,'Stock - ETA'!$F$3:F2202,'Rango proyecciones'!C176,'Stock - ETA'!$AA$3:AA2202,'Rango proyecciones'!$AJ$5) + SUMIFS('Stock - ETA'!$S$3:S2202,'Stock - ETA'!$F$3:F2202,'Rango proyecciones'!C176,'Stock - ETA'!$AA$3:AA2202,'Rango proyecciones'!$AJ$8)</f>
        <v/>
      </c>
      <c r="AF176" s="17">
        <f> 0.8 * AD176 + AE176</f>
        <v/>
      </c>
      <c r="AG176" s="9">
        <f>SUMIFS('Stock - ETA'!$J$3:J2202,'Stock - ETA'!$F$3:F2202,'Rango proyecciones'!C176,'Stock - ETA'!$Q$3:Q2202,'Rango proyecciones'!$AJ$5) + SUMIFS('Stock - ETA'!$I$3:I2202,'Stock - ETA'!$F$3:F2202,'Rango proyecciones'!C176,'Stock - ETA'!$Q$3:Q2202,'Rango proyecciones'!$AJ$8)</f>
        <v/>
      </c>
      <c r="AH176" s="17">
        <f> 0.8 * AD176 + AG176</f>
        <v/>
      </c>
      <c r="AI176" s="6" t="n"/>
    </row>
    <row r="177">
      <c r="A177" s="4" t="inlineStr">
        <is>
          <t>Cerdo</t>
        </is>
      </c>
      <c r="B177" s="4" t="inlineStr">
        <is>
          <t>Venta Local</t>
        </is>
      </c>
      <c r="C177" s="4" t="inlineStr">
        <is>
          <t>agro mexico1021555</t>
        </is>
      </c>
      <c r="D177" s="4" t="inlineStr">
        <is>
          <t>Agro Mexico</t>
        </is>
      </c>
      <c r="E177" s="4" t="n">
        <v>1021555</v>
      </c>
      <c r="F177" s="4" t="inlineStr">
        <is>
          <t>GO Grasa Desp Papda@ Cj 20k AS</t>
        </is>
      </c>
      <c r="G177" s="4" t="inlineStr">
        <is>
          <t>Grasas</t>
        </is>
      </c>
      <c r="H177" s="6" t="n">
        <v>119976.77</v>
      </c>
      <c r="I177" s="9" t="n">
        <v>120000</v>
      </c>
      <c r="J177" s="9" t="n">
        <v>121615.271</v>
      </c>
      <c r="K177" s="9" t="n">
        <v>136402.14</v>
      </c>
      <c r="L177" s="6">
        <f>MAX(J177 - K177, 0) * MAX((0 - 10)/(10), 0)</f>
        <v/>
      </c>
      <c r="M177" s="9">
        <f>SUMIFS('Stock - ETA'!$R$3:R2202,'Stock - ETA'!$F$3:F2202,'Rango proyecciones'!C177,'Stock - ETA'!$AA$3:AA2202,'Rango proyecciones'!$AJ$5)</f>
        <v/>
      </c>
      <c r="N177" s="9">
        <f>SUMIF('Stock - Puerto Chile'!$G$2:G649,'Rango proyecciones'!C177,'Stock - Puerto Chile'!$L$2:L649)</f>
        <v/>
      </c>
      <c r="O177" s="9">
        <f>0 * (0 / 24)</f>
        <v/>
      </c>
      <c r="P177" s="9">
        <f>0 * (0 / 24)</f>
        <v/>
      </c>
      <c r="Q177" s="17">
        <f>H177 + P177 + M177</f>
        <v/>
      </c>
      <c r="R177" s="9">
        <f>MAX(J177 - K177, 0) * MAX((0 - 7)/(7), 0)</f>
        <v/>
      </c>
      <c r="S177" s="9">
        <f>SUMIFS('Stock - ETA'!$H$3:H2202,'Stock - ETA'!$F$3:F2202,'Rango proyecciones'!C177,'Stock - ETA'!$Q$3:Q2202,'Rango proyecciones'!$AJ$5)</f>
        <v/>
      </c>
      <c r="T177" s="9">
        <f>SUMIF('Stock - Puerto Chile'!$G$2:G649,'Rango proyecciones'!C177,'Stock - Puerto Chile'!$N$2:N649)</f>
        <v/>
      </c>
      <c r="U177" s="9">
        <f>0 * (0 / 24)</f>
        <v/>
      </c>
      <c r="V177" s="9">
        <f>0 * (0 / 24)</f>
        <v/>
      </c>
      <c r="W177" s="17">
        <f>H177 + V177 + S177</f>
        <v/>
      </c>
      <c r="X177" s="6">
        <f>SUMIFS('Stock - ETA'!$S$3:S2202,'Stock - ETA'!$F$3:F2202,'Rango proyecciones'!C177,'Stock - ETA'!$AA$3:AA2202,'Rango proyecciones'!$AJ$5) + SUMIFS('Stock - ETA'!$R$3:R2202,'Stock - ETA'!$F$3:F2202,'Rango proyecciones'!C177,'Stock - ETA'!$AA$3:AA2202,'Rango proyecciones'!$AJ$7)</f>
        <v/>
      </c>
      <c r="Y177" s="9" t="n"/>
      <c r="Z177" s="17">
        <f>X177 + Y177</f>
        <v/>
      </c>
      <c r="AA177" s="9">
        <f>SUMIFS('Stock - ETA'!$I$3:I2202,'Stock - ETA'!$F$3:F2202,'Rango proyecciones'!C177,'Stock - ETA'!$Q$3:Q2202,'Rango proyecciones'!$AJ$5) + SUMIFS('Stock - ETA'!$H$3:H2202,'Stock - ETA'!$F$3:F2202,'Rango proyecciones'!C177,'Stock - ETA'!$Q$3:Q2202,'Rango proyecciones'!$AJ$7)</f>
        <v/>
      </c>
      <c r="AB177" s="9" t="n"/>
      <c r="AC177" s="17">
        <f>AA177 + AB177</f>
        <v/>
      </c>
      <c r="AD177" s="6" t="n">
        <v>109972</v>
      </c>
      <c r="AE177" s="9">
        <f>SUMIFS('Stock - ETA'!$T$3:T2202,'Stock - ETA'!$F$3:F2202,'Rango proyecciones'!C177,'Stock - ETA'!$AA$3:AA2202,'Rango proyecciones'!$AJ$5) + SUMIFS('Stock - ETA'!$S$3:S2202,'Stock - ETA'!$F$3:F2202,'Rango proyecciones'!C177,'Stock - ETA'!$AA$3:AA2202,'Rango proyecciones'!$AJ$8)</f>
        <v/>
      </c>
      <c r="AF177" s="17">
        <f> 0.8 * AD177 + AE177</f>
        <v/>
      </c>
      <c r="AG177" s="9">
        <f>SUMIFS('Stock - ETA'!$J$3:J2202,'Stock - ETA'!$F$3:F2202,'Rango proyecciones'!C177,'Stock - ETA'!$Q$3:Q2202,'Rango proyecciones'!$AJ$5) + SUMIFS('Stock - ETA'!$I$3:I2202,'Stock - ETA'!$F$3:F2202,'Rango proyecciones'!C177,'Stock - ETA'!$Q$3:Q2202,'Rango proyecciones'!$AJ$8)</f>
        <v/>
      </c>
      <c r="AH177" s="17">
        <f> 0.8 * AD177 + AG177</f>
        <v/>
      </c>
      <c r="AI177" s="6" t="n"/>
    </row>
    <row r="178">
      <c r="A178" s="4" t="inlineStr">
        <is>
          <t>Cerdo</t>
        </is>
      </c>
      <c r="B178" s="4" t="inlineStr">
        <is>
          <t>Venta Local</t>
        </is>
      </c>
      <c r="C178" s="4" t="inlineStr">
        <is>
          <t>agro mexico1021874</t>
        </is>
      </c>
      <c r="D178" s="4" t="inlineStr">
        <is>
          <t>Agro Mexico</t>
        </is>
      </c>
      <c r="E178" s="4" t="n">
        <v>1021874</v>
      </c>
      <c r="F178" s="4" t="inlineStr">
        <is>
          <t>GO Gord chic@ Cj 20k AS</t>
        </is>
      </c>
      <c r="G178" s="4" t="inlineStr">
        <is>
          <t>Grasas</t>
        </is>
      </c>
      <c r="H178" s="6" t="n">
        <v>240254.256</v>
      </c>
      <c r="I178" s="9" t="n">
        <v>144015</v>
      </c>
      <c r="J178" s="9" t="n">
        <v>397777.578</v>
      </c>
      <c r="K178" s="9" t="n">
        <v>325509.03</v>
      </c>
      <c r="L178" s="6">
        <f>MAX(J178 - K178, 0) * MAX((0 - 10)/(10), 0)</f>
        <v/>
      </c>
      <c r="M178" s="9">
        <f>SUMIFS('Stock - ETA'!$R$3:R2202,'Stock - ETA'!$F$3:F2202,'Rango proyecciones'!C178,'Stock - ETA'!$AA$3:AA2202,'Rango proyecciones'!$AJ$5)</f>
        <v/>
      </c>
      <c r="N178" s="9">
        <f>SUMIF('Stock - Puerto Chile'!$G$2:G649,'Rango proyecciones'!C178,'Stock - Puerto Chile'!$L$2:L649)</f>
        <v/>
      </c>
      <c r="O178" s="9">
        <f>0 * (0 / 24)</f>
        <v/>
      </c>
      <c r="P178" s="9">
        <f>0 * (0 / 24)</f>
        <v/>
      </c>
      <c r="Q178" s="17">
        <f>H178 + P178 + M178</f>
        <v/>
      </c>
      <c r="R178" s="9">
        <f>MAX(J178 - K178, 0) * MAX((0 - 7)/(7), 0)</f>
        <v/>
      </c>
      <c r="S178" s="9">
        <f>SUMIFS('Stock - ETA'!$H$3:H2202,'Stock - ETA'!$F$3:F2202,'Rango proyecciones'!C178,'Stock - ETA'!$Q$3:Q2202,'Rango proyecciones'!$AJ$5)</f>
        <v/>
      </c>
      <c r="T178" s="9">
        <f>SUMIF('Stock - Puerto Chile'!$G$2:G649,'Rango proyecciones'!C178,'Stock - Puerto Chile'!$N$2:N649)</f>
        <v/>
      </c>
      <c r="U178" s="9">
        <f>0 * (0 / 24)</f>
        <v/>
      </c>
      <c r="V178" s="9">
        <f>0 * (0 / 24)</f>
        <v/>
      </c>
      <c r="W178" s="17">
        <f>H178 + V178 + S178</f>
        <v/>
      </c>
      <c r="X178" s="6">
        <f>SUMIFS('Stock - ETA'!$S$3:S2202,'Stock - ETA'!$F$3:F2202,'Rango proyecciones'!C178,'Stock - ETA'!$AA$3:AA2202,'Rango proyecciones'!$AJ$5) + SUMIFS('Stock - ETA'!$R$3:R2202,'Stock - ETA'!$F$3:F2202,'Rango proyecciones'!C178,'Stock - ETA'!$AA$3:AA2202,'Rango proyecciones'!$AJ$7)</f>
        <v/>
      </c>
      <c r="Y178" s="9" t="n"/>
      <c r="Z178" s="17">
        <f>X178 + Y178</f>
        <v/>
      </c>
      <c r="AA178" s="9">
        <f>SUMIFS('Stock - ETA'!$I$3:I2202,'Stock - ETA'!$F$3:F2202,'Rango proyecciones'!C178,'Stock - ETA'!$Q$3:Q2202,'Rango proyecciones'!$AJ$5) + SUMIFS('Stock - ETA'!$H$3:H2202,'Stock - ETA'!$F$3:F2202,'Rango proyecciones'!C178,'Stock - ETA'!$Q$3:Q2202,'Rango proyecciones'!$AJ$7)</f>
        <v/>
      </c>
      <c r="AB178" s="9" t="n"/>
      <c r="AC178" s="17">
        <f>AA178 + AB178</f>
        <v/>
      </c>
      <c r="AD178" s="6" t="n"/>
      <c r="AE178" s="9">
        <f>SUMIFS('Stock - ETA'!$T$3:T2202,'Stock - ETA'!$F$3:F2202,'Rango proyecciones'!C178,'Stock - ETA'!$AA$3:AA2202,'Rango proyecciones'!$AJ$5) + SUMIFS('Stock - ETA'!$S$3:S2202,'Stock - ETA'!$F$3:F2202,'Rango proyecciones'!C178,'Stock - ETA'!$AA$3:AA2202,'Rango proyecciones'!$AJ$8)</f>
        <v/>
      </c>
      <c r="AF178" s="17">
        <f> 0.8 * AD178 + AE178</f>
        <v/>
      </c>
      <c r="AG178" s="9">
        <f>SUMIFS('Stock - ETA'!$J$3:J2202,'Stock - ETA'!$F$3:F2202,'Rango proyecciones'!C178,'Stock - ETA'!$Q$3:Q2202,'Rango proyecciones'!$AJ$5) + SUMIFS('Stock - ETA'!$I$3:I2202,'Stock - ETA'!$F$3:F2202,'Rango proyecciones'!C178,'Stock - ETA'!$Q$3:Q2202,'Rango proyecciones'!$AJ$8)</f>
        <v/>
      </c>
      <c r="AH178" s="17">
        <f> 0.8 * AD178 + AG178</f>
        <v/>
      </c>
      <c r="AI178" s="6" t="n"/>
    </row>
    <row r="179">
      <c r="A179" s="4" t="inlineStr">
        <is>
          <t>Cerdo</t>
        </is>
      </c>
      <c r="B179" s="4" t="inlineStr">
        <is>
          <t>Venta Local</t>
        </is>
      </c>
      <c r="C179" s="4" t="inlineStr">
        <is>
          <t>agro mexico1022657</t>
        </is>
      </c>
      <c r="D179" s="4" t="inlineStr">
        <is>
          <t>Agro Mexico</t>
        </is>
      </c>
      <c r="E179" s="4" t="n">
        <v>1022657</v>
      </c>
      <c r="F179" s="4" t="inlineStr">
        <is>
          <t>GO BB Ribs 20-24 Oz@Cj 10K AS</t>
        </is>
      </c>
      <c r="G179" s="4" t="inlineStr">
        <is>
          <t>Chuleta</t>
        </is>
      </c>
      <c r="H179" s="6" t="n">
        <v>0</v>
      </c>
      <c r="I179" s="9" t="n">
        <v>24000</v>
      </c>
      <c r="J179" s="9" t="n">
        <v>0</v>
      </c>
      <c r="K179" s="9" t="n">
        <v>0</v>
      </c>
      <c r="L179" s="6">
        <f>MAX(J179 - K179, 0) * MAX((0 - 10)/(10), 0)</f>
        <v/>
      </c>
      <c r="M179" s="9">
        <f>SUMIFS('Stock - ETA'!$R$3:R2202,'Stock - ETA'!$F$3:F2202,'Rango proyecciones'!C179,'Stock - ETA'!$AA$3:AA2202,'Rango proyecciones'!$AJ$5)</f>
        <v/>
      </c>
      <c r="N179" s="9">
        <f>SUMIF('Stock - Puerto Chile'!$G$2:G649,'Rango proyecciones'!C179,'Stock - Puerto Chile'!$L$2:L649)</f>
        <v/>
      </c>
      <c r="O179" s="9" t="n"/>
      <c r="P179" s="9" t="n"/>
      <c r="Q179" s="17">
        <f>H179 + P179 + M179</f>
        <v/>
      </c>
      <c r="R179" s="9">
        <f>MAX(J179 - K179, 0) * MAX((0 - 7)/(7), 0)</f>
        <v/>
      </c>
      <c r="S179" s="9">
        <f>SUMIFS('Stock - ETA'!$H$3:H2202,'Stock - ETA'!$F$3:F2202,'Rango proyecciones'!C179,'Stock - ETA'!$Q$3:Q2202,'Rango proyecciones'!$AJ$5)</f>
        <v/>
      </c>
      <c r="T179" s="9">
        <f>SUMIF('Stock - Puerto Chile'!$G$2:G649,'Rango proyecciones'!C179,'Stock - Puerto Chile'!$N$2:N649)</f>
        <v/>
      </c>
      <c r="U179" s="9" t="n"/>
      <c r="V179" s="9" t="n"/>
      <c r="W179" s="17">
        <f>H179 + V179 + S179</f>
        <v/>
      </c>
      <c r="X179" s="6">
        <f>SUMIFS('Stock - ETA'!$S$3:S2202,'Stock - ETA'!$F$3:F2202,'Rango proyecciones'!C179,'Stock - ETA'!$AA$3:AA2202,'Rango proyecciones'!$AJ$5) + SUMIFS('Stock - ETA'!$R$3:R2202,'Stock - ETA'!$F$3:F2202,'Rango proyecciones'!C179,'Stock - ETA'!$AA$3:AA2202,'Rango proyecciones'!$AJ$7)</f>
        <v/>
      </c>
      <c r="Y179" s="9" t="n"/>
      <c r="Z179" s="17">
        <f>X179 + Y179</f>
        <v/>
      </c>
      <c r="AA179" s="9">
        <f>SUMIFS('Stock - ETA'!$I$3:I2202,'Stock - ETA'!$F$3:F2202,'Rango proyecciones'!C179,'Stock - ETA'!$Q$3:Q2202,'Rango proyecciones'!$AJ$5) + SUMIFS('Stock - ETA'!$H$3:H2202,'Stock - ETA'!$F$3:F2202,'Rango proyecciones'!C179,'Stock - ETA'!$Q$3:Q2202,'Rango proyecciones'!$AJ$7)</f>
        <v/>
      </c>
      <c r="AB179" s="9" t="n"/>
      <c r="AC179" s="17">
        <f>AA179 + AB179</f>
        <v/>
      </c>
      <c r="AD179" s="6" t="n"/>
      <c r="AE179" s="9">
        <f>SUMIFS('Stock - ETA'!$T$3:T2202,'Stock - ETA'!$F$3:F2202,'Rango proyecciones'!C179,'Stock - ETA'!$AA$3:AA2202,'Rango proyecciones'!$AJ$5) + SUMIFS('Stock - ETA'!$S$3:S2202,'Stock - ETA'!$F$3:F2202,'Rango proyecciones'!C179,'Stock - ETA'!$AA$3:AA2202,'Rango proyecciones'!$AJ$8)</f>
        <v/>
      </c>
      <c r="AF179" s="17">
        <f> 0.8 * AD179 + AE179</f>
        <v/>
      </c>
      <c r="AG179" s="9">
        <f>SUMIFS('Stock - ETA'!$J$3:J2202,'Stock - ETA'!$F$3:F2202,'Rango proyecciones'!C179,'Stock - ETA'!$Q$3:Q2202,'Rango proyecciones'!$AJ$5) + SUMIFS('Stock - ETA'!$I$3:I2202,'Stock - ETA'!$F$3:F2202,'Rango proyecciones'!C179,'Stock - ETA'!$Q$3:Q2202,'Rango proyecciones'!$AJ$8)</f>
        <v/>
      </c>
      <c r="AH179" s="17">
        <f> 0.8 * AD179 + AG179</f>
        <v/>
      </c>
      <c r="AI179" s="6" t="n"/>
    </row>
    <row r="180">
      <c r="A180" s="4" t="inlineStr">
        <is>
          <t>Cerdo</t>
        </is>
      </c>
      <c r="B180" s="4" t="inlineStr">
        <is>
          <t>Venta Local</t>
        </is>
      </c>
      <c r="C180" s="4" t="inlineStr">
        <is>
          <t>agro mexico1023218</t>
        </is>
      </c>
      <c r="D180" s="4" t="inlineStr">
        <is>
          <t>Agro Mexico</t>
        </is>
      </c>
      <c r="E180" s="4" t="n">
        <v>1023218</v>
      </c>
      <c r="F180" s="4" t="inlineStr">
        <is>
          <t>GO Estomago Pouch@ 20k AS</t>
        </is>
      </c>
      <c r="G180" s="4" t="inlineStr">
        <is>
          <t>Subprod</t>
        </is>
      </c>
      <c r="H180" s="6" t="n">
        <v>47500</v>
      </c>
      <c r="I180" s="9" t="n">
        <v>24000</v>
      </c>
      <c r="J180" s="9" t="n">
        <v>50203</v>
      </c>
      <c r="K180" s="9" t="n">
        <v>29532.58</v>
      </c>
      <c r="L180" s="6">
        <f>MAX(J180 - K180, 0) * MAX((0 - 10)/(10), 0)</f>
        <v/>
      </c>
      <c r="M180" s="9">
        <f>SUMIFS('Stock - ETA'!$R$3:R2202,'Stock - ETA'!$F$3:F2202,'Rango proyecciones'!C180,'Stock - ETA'!$AA$3:AA2202,'Rango proyecciones'!$AJ$5)</f>
        <v/>
      </c>
      <c r="N180" s="9">
        <f>SUMIF('Stock - Puerto Chile'!$G$2:G649,'Rango proyecciones'!C180,'Stock - Puerto Chile'!$L$2:L649)</f>
        <v/>
      </c>
      <c r="O180" s="9" t="n"/>
      <c r="P180" s="9" t="n"/>
      <c r="Q180" s="17">
        <f>H180 + P180 + M180</f>
        <v/>
      </c>
      <c r="R180" s="9">
        <f>MAX(J180 - K180, 0) * MAX((0 - 7)/(7), 0)</f>
        <v/>
      </c>
      <c r="S180" s="9">
        <f>SUMIFS('Stock - ETA'!$H$3:H2202,'Stock - ETA'!$F$3:F2202,'Rango proyecciones'!C180,'Stock - ETA'!$Q$3:Q2202,'Rango proyecciones'!$AJ$5)</f>
        <v/>
      </c>
      <c r="T180" s="9">
        <f>SUMIF('Stock - Puerto Chile'!$G$2:G649,'Rango proyecciones'!C180,'Stock - Puerto Chile'!$N$2:N649)</f>
        <v/>
      </c>
      <c r="U180" s="9" t="n"/>
      <c r="V180" s="9" t="n"/>
      <c r="W180" s="17">
        <f>H180 + V180 + S180</f>
        <v/>
      </c>
      <c r="X180" s="6">
        <f>SUMIFS('Stock - ETA'!$S$3:S2202,'Stock - ETA'!$F$3:F2202,'Rango proyecciones'!C180,'Stock - ETA'!$AA$3:AA2202,'Rango proyecciones'!$AJ$5) + SUMIFS('Stock - ETA'!$R$3:R2202,'Stock - ETA'!$F$3:F2202,'Rango proyecciones'!C180,'Stock - ETA'!$AA$3:AA2202,'Rango proyecciones'!$AJ$7)</f>
        <v/>
      </c>
      <c r="Y180" s="9" t="n"/>
      <c r="Z180" s="17">
        <f>X180 + Y180</f>
        <v/>
      </c>
      <c r="AA180" s="9">
        <f>SUMIFS('Stock - ETA'!$I$3:I2202,'Stock - ETA'!$F$3:F2202,'Rango proyecciones'!C180,'Stock - ETA'!$Q$3:Q2202,'Rango proyecciones'!$AJ$5) + SUMIFS('Stock - ETA'!$H$3:H2202,'Stock - ETA'!$F$3:F2202,'Rango proyecciones'!C180,'Stock - ETA'!$Q$3:Q2202,'Rango proyecciones'!$AJ$7)</f>
        <v/>
      </c>
      <c r="AB180" s="9" t="n"/>
      <c r="AC180" s="17">
        <f>AA180 + AB180</f>
        <v/>
      </c>
      <c r="AD180" s="6" t="n"/>
      <c r="AE180" s="9">
        <f>SUMIFS('Stock - ETA'!$T$3:T2202,'Stock - ETA'!$F$3:F2202,'Rango proyecciones'!C180,'Stock - ETA'!$AA$3:AA2202,'Rango proyecciones'!$AJ$5) + SUMIFS('Stock - ETA'!$S$3:S2202,'Stock - ETA'!$F$3:F2202,'Rango proyecciones'!C180,'Stock - ETA'!$AA$3:AA2202,'Rango proyecciones'!$AJ$8)</f>
        <v/>
      </c>
      <c r="AF180" s="17">
        <f> 0.8 * AD180 + AE180</f>
        <v/>
      </c>
      <c r="AG180" s="9">
        <f>SUMIFS('Stock - ETA'!$J$3:J2202,'Stock - ETA'!$F$3:F2202,'Rango proyecciones'!C180,'Stock - ETA'!$Q$3:Q2202,'Rango proyecciones'!$AJ$5) + SUMIFS('Stock - ETA'!$I$3:I2202,'Stock - ETA'!$F$3:F2202,'Rango proyecciones'!C180,'Stock - ETA'!$Q$3:Q2202,'Rango proyecciones'!$AJ$8)</f>
        <v/>
      </c>
      <c r="AH180" s="17">
        <f> 0.8 * AD180 + AG180</f>
        <v/>
      </c>
      <c r="AI180" s="6" t="n"/>
    </row>
    <row r="181">
      <c r="A181" s="4" t="inlineStr">
        <is>
          <t>Cerdo</t>
        </is>
      </c>
      <c r="B181" s="4" t="inlineStr">
        <is>
          <t>Venta Local</t>
        </is>
      </c>
      <c r="C181" s="4" t="inlineStr">
        <is>
          <t>agro mexico1023219</t>
        </is>
      </c>
      <c r="D181" s="4" t="inlineStr">
        <is>
          <t>Agro Mexico</t>
        </is>
      </c>
      <c r="E181" s="4" t="n">
        <v>1023219</v>
      </c>
      <c r="F181" s="4" t="inlineStr">
        <is>
          <t>GO PernilP@ Bo Cj 20k AS</t>
        </is>
      </c>
      <c r="G181" s="4" t="inlineStr">
        <is>
          <t>Pernil</t>
        </is>
      </c>
      <c r="H181" s="6" t="n">
        <v>23834.274</v>
      </c>
      <c r="I181" s="9" t="n">
        <v>0</v>
      </c>
      <c r="J181" s="9" t="n">
        <v>0</v>
      </c>
      <c r="K181" s="9" t="n">
        <v>0</v>
      </c>
      <c r="L181" s="6">
        <f>MAX(J181 - K181, 0) * MAX((0 - 10)/(10), 0)</f>
        <v/>
      </c>
      <c r="M181" s="9">
        <f>SUMIFS('Stock - ETA'!$R$3:R2202,'Stock - ETA'!$F$3:F2202,'Rango proyecciones'!C181,'Stock - ETA'!$AA$3:AA2202,'Rango proyecciones'!$AJ$5)</f>
        <v/>
      </c>
      <c r="N181" s="9">
        <f>SUMIF('Stock - Puerto Chile'!$G$2:G649,'Rango proyecciones'!C181,'Stock - Puerto Chile'!$L$2:L649)</f>
        <v/>
      </c>
      <c r="O181" s="9" t="n"/>
      <c r="P181" s="9" t="n"/>
      <c r="Q181" s="17">
        <f>H181 + P181 + M181</f>
        <v/>
      </c>
      <c r="R181" s="9">
        <f>MAX(J181 - K181, 0) * MAX((0 - 7)/(7), 0)</f>
        <v/>
      </c>
      <c r="S181" s="9">
        <f>SUMIFS('Stock - ETA'!$H$3:H2202,'Stock - ETA'!$F$3:F2202,'Rango proyecciones'!C181,'Stock - ETA'!$Q$3:Q2202,'Rango proyecciones'!$AJ$5)</f>
        <v/>
      </c>
      <c r="T181" s="9">
        <f>SUMIF('Stock - Puerto Chile'!$G$2:G649,'Rango proyecciones'!C181,'Stock - Puerto Chile'!$N$2:N649)</f>
        <v/>
      </c>
      <c r="U181" s="9" t="n"/>
      <c r="V181" s="9" t="n"/>
      <c r="W181" s="17">
        <f>H181 + V181 + S181</f>
        <v/>
      </c>
      <c r="X181" s="6">
        <f>SUMIFS('Stock - ETA'!$S$3:S2202,'Stock - ETA'!$F$3:F2202,'Rango proyecciones'!C181,'Stock - ETA'!$AA$3:AA2202,'Rango proyecciones'!$AJ$5) + SUMIFS('Stock - ETA'!$R$3:R2202,'Stock - ETA'!$F$3:F2202,'Rango proyecciones'!C181,'Stock - ETA'!$AA$3:AA2202,'Rango proyecciones'!$AJ$7)</f>
        <v/>
      </c>
      <c r="Y181" s="9" t="n"/>
      <c r="Z181" s="17">
        <f>X181 + Y181</f>
        <v/>
      </c>
      <c r="AA181" s="9">
        <f>SUMIFS('Stock - ETA'!$I$3:I2202,'Stock - ETA'!$F$3:F2202,'Rango proyecciones'!C181,'Stock - ETA'!$Q$3:Q2202,'Rango proyecciones'!$AJ$5) + SUMIFS('Stock - ETA'!$H$3:H2202,'Stock - ETA'!$F$3:F2202,'Rango proyecciones'!C181,'Stock - ETA'!$Q$3:Q2202,'Rango proyecciones'!$AJ$7)</f>
        <v/>
      </c>
      <c r="AB181" s="9" t="n"/>
      <c r="AC181" s="17">
        <f>AA181 + AB181</f>
        <v/>
      </c>
      <c r="AD181" s="6" t="n"/>
      <c r="AE181" s="9">
        <f>SUMIFS('Stock - ETA'!$T$3:T2202,'Stock - ETA'!$F$3:F2202,'Rango proyecciones'!C181,'Stock - ETA'!$AA$3:AA2202,'Rango proyecciones'!$AJ$5) + SUMIFS('Stock - ETA'!$S$3:S2202,'Stock - ETA'!$F$3:F2202,'Rango proyecciones'!C181,'Stock - ETA'!$AA$3:AA2202,'Rango proyecciones'!$AJ$8)</f>
        <v/>
      </c>
      <c r="AF181" s="17">
        <f> 0.8 * AD181 + AE181</f>
        <v/>
      </c>
      <c r="AG181" s="9">
        <f>SUMIFS('Stock - ETA'!$J$3:J2202,'Stock - ETA'!$F$3:F2202,'Rango proyecciones'!C181,'Stock - ETA'!$Q$3:Q2202,'Rango proyecciones'!$AJ$5) + SUMIFS('Stock - ETA'!$I$3:I2202,'Stock - ETA'!$F$3:F2202,'Rango proyecciones'!C181,'Stock - ETA'!$Q$3:Q2202,'Rango proyecciones'!$AJ$8)</f>
        <v/>
      </c>
      <c r="AH181" s="17">
        <f> 0.8 * AD181 + AG181</f>
        <v/>
      </c>
      <c r="AI181" s="6" t="n"/>
    </row>
    <row r="182">
      <c r="A182" s="4" t="inlineStr">
        <is>
          <t>Cerdo</t>
        </is>
      </c>
      <c r="B182" s="4" t="inlineStr">
        <is>
          <t>Venta Local</t>
        </is>
      </c>
      <c r="C182" s="4" t="inlineStr">
        <is>
          <t>agro mexico1023302</t>
        </is>
      </c>
      <c r="D182" s="4" t="inlineStr">
        <is>
          <t>Agro Mexico</t>
        </is>
      </c>
      <c r="E182" s="4" t="n">
        <v>1023302</v>
      </c>
      <c r="F182" s="4" t="inlineStr">
        <is>
          <t>GO Mantec@ Cj 20k AS</t>
        </is>
      </c>
      <c r="G182" s="4" t="inlineStr">
        <is>
          <t>Grasas</t>
        </is>
      </c>
      <c r="H182" s="6" t="n">
        <v>144600</v>
      </c>
      <c r="I182" s="9" t="n">
        <v>96560</v>
      </c>
      <c r="J182" s="9" t="n">
        <v>405575.149</v>
      </c>
      <c r="K182" s="9" t="n">
        <v>387867.36</v>
      </c>
      <c r="L182" s="6">
        <f>MAX(J182 - K182, 0) * MAX((0 - 10)/(10), 0)</f>
        <v/>
      </c>
      <c r="M182" s="9">
        <f>SUMIFS('Stock - ETA'!$R$3:R2202,'Stock - ETA'!$F$3:F2202,'Rango proyecciones'!C182,'Stock - ETA'!$AA$3:AA2202,'Rango proyecciones'!$AJ$5)</f>
        <v/>
      </c>
      <c r="N182" s="9">
        <f>SUMIF('Stock - Puerto Chile'!$G$2:G649,'Rango proyecciones'!C182,'Stock - Puerto Chile'!$L$2:L649)</f>
        <v/>
      </c>
      <c r="O182" s="9">
        <f>0 * (0 / 24)</f>
        <v/>
      </c>
      <c r="P182" s="9">
        <f>0 * (0 / 24)</f>
        <v/>
      </c>
      <c r="Q182" s="17">
        <f>H182 + P182 + M182</f>
        <v/>
      </c>
      <c r="R182" s="9">
        <f>MAX(J182 - K182, 0) * MAX((0 - 7)/(7), 0)</f>
        <v/>
      </c>
      <c r="S182" s="9">
        <f>SUMIFS('Stock - ETA'!$H$3:H2202,'Stock - ETA'!$F$3:F2202,'Rango proyecciones'!C182,'Stock - ETA'!$Q$3:Q2202,'Rango proyecciones'!$AJ$5)</f>
        <v/>
      </c>
      <c r="T182" s="9">
        <f>SUMIF('Stock - Puerto Chile'!$G$2:G649,'Rango proyecciones'!C182,'Stock - Puerto Chile'!$N$2:N649)</f>
        <v/>
      </c>
      <c r="U182" s="9">
        <f>0 * (0 / 24)</f>
        <v/>
      </c>
      <c r="V182" s="9">
        <f>0 * (0 / 24)</f>
        <v/>
      </c>
      <c r="W182" s="17">
        <f>H182 + V182 + S182</f>
        <v/>
      </c>
      <c r="X182" s="6">
        <f>SUMIFS('Stock - ETA'!$S$3:S2202,'Stock - ETA'!$F$3:F2202,'Rango proyecciones'!C182,'Stock - ETA'!$AA$3:AA2202,'Rango proyecciones'!$AJ$5) + SUMIFS('Stock - ETA'!$R$3:R2202,'Stock - ETA'!$F$3:F2202,'Rango proyecciones'!C182,'Stock - ETA'!$AA$3:AA2202,'Rango proyecciones'!$AJ$7)</f>
        <v/>
      </c>
      <c r="Y182" s="9" t="n"/>
      <c r="Z182" s="17">
        <f>X182 + Y182</f>
        <v/>
      </c>
      <c r="AA182" s="9">
        <f>SUMIFS('Stock - ETA'!$I$3:I2202,'Stock - ETA'!$F$3:F2202,'Rango proyecciones'!C182,'Stock - ETA'!$Q$3:Q2202,'Rango proyecciones'!$AJ$5) + SUMIFS('Stock - ETA'!$H$3:H2202,'Stock - ETA'!$F$3:F2202,'Rango proyecciones'!C182,'Stock - ETA'!$Q$3:Q2202,'Rango proyecciones'!$AJ$7)</f>
        <v/>
      </c>
      <c r="AB182" s="9" t="n"/>
      <c r="AC182" s="17">
        <f>AA182 + AB182</f>
        <v/>
      </c>
      <c r="AD182" s="6" t="n">
        <v>145572</v>
      </c>
      <c r="AE182" s="9">
        <f>SUMIFS('Stock - ETA'!$T$3:T2202,'Stock - ETA'!$F$3:F2202,'Rango proyecciones'!C182,'Stock - ETA'!$AA$3:AA2202,'Rango proyecciones'!$AJ$5) + SUMIFS('Stock - ETA'!$S$3:S2202,'Stock - ETA'!$F$3:F2202,'Rango proyecciones'!C182,'Stock - ETA'!$AA$3:AA2202,'Rango proyecciones'!$AJ$8)</f>
        <v/>
      </c>
      <c r="AF182" s="17">
        <f> 0.8 * AD182 + AE182</f>
        <v/>
      </c>
      <c r="AG182" s="9">
        <f>SUMIFS('Stock - ETA'!$J$3:J2202,'Stock - ETA'!$F$3:F2202,'Rango proyecciones'!C182,'Stock - ETA'!$Q$3:Q2202,'Rango proyecciones'!$AJ$5) + SUMIFS('Stock - ETA'!$I$3:I2202,'Stock - ETA'!$F$3:F2202,'Rango proyecciones'!C182,'Stock - ETA'!$Q$3:Q2202,'Rango proyecciones'!$AJ$8)</f>
        <v/>
      </c>
      <c r="AH182" s="17">
        <f> 0.8 * AD182 + AG182</f>
        <v/>
      </c>
      <c r="AI182" s="6" t="n"/>
    </row>
    <row r="183">
      <c r="A183" s="4" t="inlineStr">
        <is>
          <t>Cerdo</t>
        </is>
      </c>
      <c r="B183" s="4" t="inlineStr">
        <is>
          <t>Venta Local</t>
        </is>
      </c>
      <c r="C183" s="4" t="inlineStr">
        <is>
          <t>agro mexico1023318</t>
        </is>
      </c>
      <c r="D183" s="4" t="inlineStr">
        <is>
          <t>Agro Mexico</t>
        </is>
      </c>
      <c r="E183" s="4" t="n">
        <v>1023318</v>
      </c>
      <c r="F183" s="4" t="inlineStr">
        <is>
          <t>GO Reco 80/20 @ Bo Cj 20k AS</t>
        </is>
      </c>
      <c r="G183" s="4" t="inlineStr">
        <is>
          <t>Recortes</t>
        </is>
      </c>
      <c r="H183" s="6" t="n">
        <v>72030.58500000001</v>
      </c>
      <c r="I183" s="9" t="n">
        <v>48000</v>
      </c>
      <c r="J183" s="9" t="n"/>
      <c r="K183" s="9" t="n">
        <v>5396.72</v>
      </c>
      <c r="L183" s="6">
        <f>MAX(J183 - K183, 0) * MAX((0 - 10)/(10), 0)</f>
        <v/>
      </c>
      <c r="M183" s="9">
        <f>SUMIFS('Stock - ETA'!$R$3:R2202,'Stock - ETA'!$F$3:F2202,'Rango proyecciones'!C183,'Stock - ETA'!$AA$3:AA2202,'Rango proyecciones'!$AJ$5)</f>
        <v/>
      </c>
      <c r="N183" s="9">
        <f>SUMIF('Stock - Puerto Chile'!$G$2:G649,'Rango proyecciones'!C183,'Stock - Puerto Chile'!$L$2:L649)</f>
        <v/>
      </c>
      <c r="O183" s="9">
        <f>0 * (0 / 24)</f>
        <v/>
      </c>
      <c r="P183" s="9">
        <f>0 * (0 / 24)</f>
        <v/>
      </c>
      <c r="Q183" s="17">
        <f>H183 + P183 + M183</f>
        <v/>
      </c>
      <c r="R183" s="9">
        <f>MAX(J183 - K183, 0) * MAX((0 - 7)/(7), 0)</f>
        <v/>
      </c>
      <c r="S183" s="9">
        <f>SUMIFS('Stock - ETA'!$H$3:H2202,'Stock - ETA'!$F$3:F2202,'Rango proyecciones'!C183,'Stock - ETA'!$Q$3:Q2202,'Rango proyecciones'!$AJ$5)</f>
        <v/>
      </c>
      <c r="T183" s="9">
        <f>SUMIF('Stock - Puerto Chile'!$G$2:G649,'Rango proyecciones'!C183,'Stock - Puerto Chile'!$N$2:N649)</f>
        <v/>
      </c>
      <c r="U183" s="9">
        <f>0 * (0 / 24)</f>
        <v/>
      </c>
      <c r="V183" s="9">
        <f>0 * (0 / 24)</f>
        <v/>
      </c>
      <c r="W183" s="17">
        <f>H183 + V183 + S183</f>
        <v/>
      </c>
      <c r="X183" s="6">
        <f>SUMIFS('Stock - ETA'!$S$3:S2202,'Stock - ETA'!$F$3:F2202,'Rango proyecciones'!C183,'Stock - ETA'!$AA$3:AA2202,'Rango proyecciones'!$AJ$5) + SUMIFS('Stock - ETA'!$R$3:R2202,'Stock - ETA'!$F$3:F2202,'Rango proyecciones'!C183,'Stock - ETA'!$AA$3:AA2202,'Rango proyecciones'!$AJ$7)</f>
        <v/>
      </c>
      <c r="Y183" s="9" t="n"/>
      <c r="Z183" s="17">
        <f>X183 + Y183</f>
        <v/>
      </c>
      <c r="AA183" s="9">
        <f>SUMIFS('Stock - ETA'!$I$3:I2202,'Stock - ETA'!$F$3:F2202,'Rango proyecciones'!C183,'Stock - ETA'!$Q$3:Q2202,'Rango proyecciones'!$AJ$5) + SUMIFS('Stock - ETA'!$H$3:H2202,'Stock - ETA'!$F$3:F2202,'Rango proyecciones'!C183,'Stock - ETA'!$Q$3:Q2202,'Rango proyecciones'!$AJ$7)</f>
        <v/>
      </c>
      <c r="AB183" s="9" t="n"/>
      <c r="AC183" s="17">
        <f>AA183 + AB183</f>
        <v/>
      </c>
      <c r="AD183" s="6" t="n"/>
      <c r="AE183" s="9">
        <f>SUMIFS('Stock - ETA'!$T$3:T2202,'Stock - ETA'!$F$3:F2202,'Rango proyecciones'!C183,'Stock - ETA'!$AA$3:AA2202,'Rango proyecciones'!$AJ$5) + SUMIFS('Stock - ETA'!$S$3:S2202,'Stock - ETA'!$F$3:F2202,'Rango proyecciones'!C183,'Stock - ETA'!$AA$3:AA2202,'Rango proyecciones'!$AJ$8)</f>
        <v/>
      </c>
      <c r="AF183" s="17">
        <f> 0.8 * AD183 + AE183</f>
        <v/>
      </c>
      <c r="AG183" s="9">
        <f>SUMIFS('Stock - ETA'!$J$3:J2202,'Stock - ETA'!$F$3:F2202,'Rango proyecciones'!C183,'Stock - ETA'!$Q$3:Q2202,'Rango proyecciones'!$AJ$5) + SUMIFS('Stock - ETA'!$I$3:I2202,'Stock - ETA'!$F$3:F2202,'Rango proyecciones'!C183,'Stock - ETA'!$Q$3:Q2202,'Rango proyecciones'!$AJ$8)</f>
        <v/>
      </c>
      <c r="AH183" s="17">
        <f> 0.8 * AD183 + AG183</f>
        <v/>
      </c>
      <c r="AI183" s="6" t="n"/>
    </row>
    <row r="184">
      <c r="A184" s="4" t="inlineStr">
        <is>
          <t>Cerdo</t>
        </is>
      </c>
      <c r="B184" s="4" t="inlineStr">
        <is>
          <t>Venta Local</t>
        </is>
      </c>
      <c r="C184" s="4" t="inlineStr">
        <is>
          <t>agro mexico1023324</t>
        </is>
      </c>
      <c r="D184" s="4" t="inlineStr">
        <is>
          <t>Agro Mexico</t>
        </is>
      </c>
      <c r="E184" s="4" t="n">
        <v>1023324</v>
      </c>
      <c r="F184" s="4" t="inlineStr">
        <is>
          <t>GO PpPna 59@ Cj 20k AS</t>
        </is>
      </c>
      <c r="G184" s="4" t="inlineStr">
        <is>
          <t>Pierna</t>
        </is>
      </c>
      <c r="H184" s="6" t="n">
        <v>23866.515</v>
      </c>
      <c r="I184" s="9" t="n">
        <v>24000</v>
      </c>
      <c r="J184" s="9" t="n">
        <v>1522.167</v>
      </c>
      <c r="K184" s="9" t="n"/>
      <c r="L184" s="6">
        <f>MAX(J184 - K184, 0) * MAX((0 - 10)/(10), 0)</f>
        <v/>
      </c>
      <c r="M184" s="9">
        <f>SUMIFS('Stock - ETA'!$R$3:R2202,'Stock - ETA'!$F$3:F2202,'Rango proyecciones'!C184,'Stock - ETA'!$AA$3:AA2202,'Rango proyecciones'!$AJ$5)</f>
        <v/>
      </c>
      <c r="N184" s="9">
        <f>SUMIF('Stock - Puerto Chile'!$G$2:G649,'Rango proyecciones'!C184,'Stock - Puerto Chile'!$L$2:L649)</f>
        <v/>
      </c>
      <c r="O184" s="9">
        <f>0 * (0 / 24)</f>
        <v/>
      </c>
      <c r="P184" s="9">
        <f>0 * (0 / 24)</f>
        <v/>
      </c>
      <c r="Q184" s="17">
        <f>H184 + P184 + M184</f>
        <v/>
      </c>
      <c r="R184" s="9">
        <f>MAX(J184 - K184, 0) * MAX((0 - 7)/(7), 0)</f>
        <v/>
      </c>
      <c r="S184" s="9">
        <f>SUMIFS('Stock - ETA'!$H$3:H2202,'Stock - ETA'!$F$3:F2202,'Rango proyecciones'!C184,'Stock - ETA'!$Q$3:Q2202,'Rango proyecciones'!$AJ$5)</f>
        <v/>
      </c>
      <c r="T184" s="9">
        <f>SUMIF('Stock - Puerto Chile'!$G$2:G649,'Rango proyecciones'!C184,'Stock - Puerto Chile'!$N$2:N649)</f>
        <v/>
      </c>
      <c r="U184" s="9">
        <f>0 * (0 / 24)</f>
        <v/>
      </c>
      <c r="V184" s="9">
        <f>0 * (0 / 24)</f>
        <v/>
      </c>
      <c r="W184" s="17">
        <f>H184 + V184 + S184</f>
        <v/>
      </c>
      <c r="X184" s="6">
        <f>SUMIFS('Stock - ETA'!$S$3:S2202,'Stock - ETA'!$F$3:F2202,'Rango proyecciones'!C184,'Stock - ETA'!$AA$3:AA2202,'Rango proyecciones'!$AJ$5) + SUMIFS('Stock - ETA'!$R$3:R2202,'Stock - ETA'!$F$3:F2202,'Rango proyecciones'!C184,'Stock - ETA'!$AA$3:AA2202,'Rango proyecciones'!$AJ$7)</f>
        <v/>
      </c>
      <c r="Y184" s="9" t="n"/>
      <c r="Z184" s="17">
        <f>X184 + Y184</f>
        <v/>
      </c>
      <c r="AA184" s="9">
        <f>SUMIFS('Stock - ETA'!$I$3:I2202,'Stock - ETA'!$F$3:F2202,'Rango proyecciones'!C184,'Stock - ETA'!$Q$3:Q2202,'Rango proyecciones'!$AJ$5) + SUMIFS('Stock - ETA'!$H$3:H2202,'Stock - ETA'!$F$3:F2202,'Rango proyecciones'!C184,'Stock - ETA'!$Q$3:Q2202,'Rango proyecciones'!$AJ$7)</f>
        <v/>
      </c>
      <c r="AB184" s="9" t="n"/>
      <c r="AC184" s="17">
        <f>AA184 + AB184</f>
        <v/>
      </c>
      <c r="AD184" s="6" t="n">
        <v>40877</v>
      </c>
      <c r="AE184" s="9">
        <f>SUMIFS('Stock - ETA'!$T$3:T2202,'Stock - ETA'!$F$3:F2202,'Rango proyecciones'!C184,'Stock - ETA'!$AA$3:AA2202,'Rango proyecciones'!$AJ$5) + SUMIFS('Stock - ETA'!$S$3:S2202,'Stock - ETA'!$F$3:F2202,'Rango proyecciones'!C184,'Stock - ETA'!$AA$3:AA2202,'Rango proyecciones'!$AJ$8)</f>
        <v/>
      </c>
      <c r="AF184" s="17">
        <f> 0.8 * AD184 + AE184</f>
        <v/>
      </c>
      <c r="AG184" s="9">
        <f>SUMIFS('Stock - ETA'!$J$3:J2202,'Stock - ETA'!$F$3:F2202,'Rango proyecciones'!C184,'Stock - ETA'!$Q$3:Q2202,'Rango proyecciones'!$AJ$5) + SUMIFS('Stock - ETA'!$I$3:I2202,'Stock - ETA'!$F$3:F2202,'Rango proyecciones'!C184,'Stock - ETA'!$Q$3:Q2202,'Rango proyecciones'!$AJ$8)</f>
        <v/>
      </c>
      <c r="AH184" s="17">
        <f> 0.8 * AD184 + AG184</f>
        <v/>
      </c>
      <c r="AI184" s="6" t="n"/>
    </row>
    <row r="185">
      <c r="A185" s="4" t="inlineStr">
        <is>
          <t>Cerdo</t>
        </is>
      </c>
      <c r="B185" s="4" t="inlineStr">
        <is>
          <t>Venta Local</t>
        </is>
      </c>
      <c r="C185" s="4" t="inlineStr">
        <is>
          <t>agro mexico1023343</t>
        </is>
      </c>
      <c r="D185" s="4" t="inlineStr">
        <is>
          <t>Agro Mexico</t>
        </is>
      </c>
      <c r="E185" s="4" t="n">
        <v>1023343</v>
      </c>
      <c r="F185" s="4" t="inlineStr">
        <is>
          <t>GO Triming 60/40@ Bo Cj 20k AS</t>
        </is>
      </c>
      <c r="G185" s="4" t="inlineStr">
        <is>
          <t>Recortes</t>
        </is>
      </c>
      <c r="H185" s="6" t="n">
        <v>143745.738</v>
      </c>
      <c r="I185" s="9" t="n">
        <v>120000</v>
      </c>
      <c r="J185" s="9" t="n">
        <v>86268.749</v>
      </c>
      <c r="K185" s="9" t="n">
        <v>68122.48</v>
      </c>
      <c r="L185" s="6">
        <f>MAX(J185 - K185, 0) * MAX((0 - 10)/(10), 0)</f>
        <v/>
      </c>
      <c r="M185" s="9">
        <f>SUMIFS('Stock - ETA'!$R$3:R2202,'Stock - ETA'!$F$3:F2202,'Rango proyecciones'!C185,'Stock - ETA'!$AA$3:AA2202,'Rango proyecciones'!$AJ$5)</f>
        <v/>
      </c>
      <c r="N185" s="9">
        <f>SUMIF('Stock - Puerto Chile'!$G$2:G649,'Rango proyecciones'!C185,'Stock - Puerto Chile'!$L$2:L649)</f>
        <v/>
      </c>
      <c r="O185" s="9">
        <f>24017.2 * (0 / 24)</f>
        <v/>
      </c>
      <c r="P185" s="9">
        <f>0 * (0 / 24)</f>
        <v/>
      </c>
      <c r="Q185" s="17">
        <f>H185 + P185 + M185</f>
        <v/>
      </c>
      <c r="R185" s="9">
        <f>MAX(J185 - K185, 0) * MAX((0 - 7)/(7), 0)</f>
        <v/>
      </c>
      <c r="S185" s="9">
        <f>SUMIFS('Stock - ETA'!$H$3:H2202,'Stock - ETA'!$F$3:F2202,'Rango proyecciones'!C185,'Stock - ETA'!$Q$3:Q2202,'Rango proyecciones'!$AJ$5)</f>
        <v/>
      </c>
      <c r="T185" s="9">
        <f>SUMIF('Stock - Puerto Chile'!$G$2:G649,'Rango proyecciones'!C185,'Stock - Puerto Chile'!$N$2:N649)</f>
        <v/>
      </c>
      <c r="U185" s="9">
        <f>24017.2 * (0 / 24)</f>
        <v/>
      </c>
      <c r="V185" s="9">
        <f>0 * (0 / 24)</f>
        <v/>
      </c>
      <c r="W185" s="17">
        <f>H185 + V185 + S185</f>
        <v/>
      </c>
      <c r="X185" s="6">
        <f>SUMIFS('Stock - ETA'!$S$3:S2202,'Stock - ETA'!$F$3:F2202,'Rango proyecciones'!C185,'Stock - ETA'!$AA$3:AA2202,'Rango proyecciones'!$AJ$5) + SUMIFS('Stock - ETA'!$R$3:R2202,'Stock - ETA'!$F$3:F2202,'Rango proyecciones'!C185,'Stock - ETA'!$AA$3:AA2202,'Rango proyecciones'!$AJ$7)</f>
        <v/>
      </c>
      <c r="Y185" s="9" t="n"/>
      <c r="Z185" s="17">
        <f>X185 + Y185</f>
        <v/>
      </c>
      <c r="AA185" s="9">
        <f>SUMIFS('Stock - ETA'!$I$3:I2202,'Stock - ETA'!$F$3:F2202,'Rango proyecciones'!C185,'Stock - ETA'!$Q$3:Q2202,'Rango proyecciones'!$AJ$5) + SUMIFS('Stock - ETA'!$H$3:H2202,'Stock - ETA'!$F$3:F2202,'Rango proyecciones'!C185,'Stock - ETA'!$Q$3:Q2202,'Rango proyecciones'!$AJ$7)</f>
        <v/>
      </c>
      <c r="AB185" s="9" t="n"/>
      <c r="AC185" s="17">
        <f>AA185 + AB185</f>
        <v/>
      </c>
      <c r="AD185" s="6" t="n"/>
      <c r="AE185" s="9">
        <f>SUMIFS('Stock - ETA'!$T$3:T2202,'Stock - ETA'!$F$3:F2202,'Rango proyecciones'!C185,'Stock - ETA'!$AA$3:AA2202,'Rango proyecciones'!$AJ$5) + SUMIFS('Stock - ETA'!$S$3:S2202,'Stock - ETA'!$F$3:F2202,'Rango proyecciones'!C185,'Stock - ETA'!$AA$3:AA2202,'Rango proyecciones'!$AJ$8)</f>
        <v/>
      </c>
      <c r="AF185" s="17">
        <f> 0.8 * AD185 + AE185</f>
        <v/>
      </c>
      <c r="AG185" s="9">
        <f>SUMIFS('Stock - ETA'!$J$3:J2202,'Stock - ETA'!$F$3:F2202,'Rango proyecciones'!C185,'Stock - ETA'!$Q$3:Q2202,'Rango proyecciones'!$AJ$5) + SUMIFS('Stock - ETA'!$I$3:I2202,'Stock - ETA'!$F$3:F2202,'Rango proyecciones'!C185,'Stock - ETA'!$Q$3:Q2202,'Rango proyecciones'!$AJ$8)</f>
        <v/>
      </c>
      <c r="AH185" s="17">
        <f> 0.8 * AD185 + AG185</f>
        <v/>
      </c>
      <c r="AI185" s="6" t="n"/>
    </row>
    <row r="186">
      <c r="A186" s="4" t="inlineStr">
        <is>
          <t>Cerdo</t>
        </is>
      </c>
      <c r="B186" s="4" t="inlineStr">
        <is>
          <t>Venta Local</t>
        </is>
      </c>
      <c r="C186" s="4" t="inlineStr">
        <is>
          <t>agro mexico1023421</t>
        </is>
      </c>
      <c r="D186" s="4" t="inlineStr">
        <is>
          <t>Agro Mexico</t>
        </is>
      </c>
      <c r="E186" s="4" t="n">
        <v>1023421</v>
      </c>
      <c r="F186" s="4" t="inlineStr">
        <is>
          <t>GO Cos 79@ Bo Cj 20k AS</t>
        </is>
      </c>
      <c r="G186" s="4" t="inlineStr">
        <is>
          <t>Cost-Pec</t>
        </is>
      </c>
      <c r="H186" s="6" t="n">
        <v>21503.433</v>
      </c>
      <c r="I186" s="9" t="n">
        <v>40982</v>
      </c>
      <c r="J186" s="9" t="n">
        <v>16125.208</v>
      </c>
      <c r="K186" s="9" t="n">
        <v>25114.35</v>
      </c>
      <c r="L186" s="6">
        <f>MAX(J186 - K186, 0) * MAX((0 - 10)/(10), 0)</f>
        <v/>
      </c>
      <c r="M186" s="9">
        <f>SUMIFS('Stock - ETA'!$R$3:R2202,'Stock - ETA'!$F$3:F2202,'Rango proyecciones'!C186,'Stock - ETA'!$AA$3:AA2202,'Rango proyecciones'!$AJ$5)</f>
        <v/>
      </c>
      <c r="N186" s="9">
        <f>SUMIF('Stock - Puerto Chile'!$G$2:G649,'Rango proyecciones'!C186,'Stock - Puerto Chile'!$L$2:L649)</f>
        <v/>
      </c>
      <c r="O186" s="9" t="n"/>
      <c r="P186" s="9" t="n"/>
      <c r="Q186" s="17">
        <f>H186 + P186 + M186</f>
        <v/>
      </c>
      <c r="R186" s="9">
        <f>MAX(J186 - K186, 0) * MAX((0 - 7)/(7), 0)</f>
        <v/>
      </c>
      <c r="S186" s="9">
        <f>SUMIFS('Stock - ETA'!$H$3:H2202,'Stock - ETA'!$F$3:F2202,'Rango proyecciones'!C186,'Stock - ETA'!$Q$3:Q2202,'Rango proyecciones'!$AJ$5)</f>
        <v/>
      </c>
      <c r="T186" s="9">
        <f>SUMIF('Stock - Puerto Chile'!$G$2:G649,'Rango proyecciones'!C186,'Stock - Puerto Chile'!$N$2:N649)</f>
        <v/>
      </c>
      <c r="U186" s="9" t="n"/>
      <c r="V186" s="9" t="n"/>
      <c r="W186" s="17">
        <f>H186 + V186 + S186</f>
        <v/>
      </c>
      <c r="X186" s="6">
        <f>SUMIFS('Stock - ETA'!$S$3:S2202,'Stock - ETA'!$F$3:F2202,'Rango proyecciones'!C186,'Stock - ETA'!$AA$3:AA2202,'Rango proyecciones'!$AJ$5) + SUMIFS('Stock - ETA'!$R$3:R2202,'Stock - ETA'!$F$3:F2202,'Rango proyecciones'!C186,'Stock - ETA'!$AA$3:AA2202,'Rango proyecciones'!$AJ$7)</f>
        <v/>
      </c>
      <c r="Y186" s="9" t="n"/>
      <c r="Z186" s="17">
        <f>X186 + Y186</f>
        <v/>
      </c>
      <c r="AA186" s="9">
        <f>SUMIFS('Stock - ETA'!$I$3:I2202,'Stock - ETA'!$F$3:F2202,'Rango proyecciones'!C186,'Stock - ETA'!$Q$3:Q2202,'Rango proyecciones'!$AJ$5) + SUMIFS('Stock - ETA'!$H$3:H2202,'Stock - ETA'!$F$3:F2202,'Rango proyecciones'!C186,'Stock - ETA'!$Q$3:Q2202,'Rango proyecciones'!$AJ$7)</f>
        <v/>
      </c>
      <c r="AB186" s="9" t="n"/>
      <c r="AC186" s="17">
        <f>AA186 + AB186</f>
        <v/>
      </c>
      <c r="AD186" s="6" t="n"/>
      <c r="AE186" s="9">
        <f>SUMIFS('Stock - ETA'!$T$3:T2202,'Stock - ETA'!$F$3:F2202,'Rango proyecciones'!C186,'Stock - ETA'!$AA$3:AA2202,'Rango proyecciones'!$AJ$5) + SUMIFS('Stock - ETA'!$S$3:S2202,'Stock - ETA'!$F$3:F2202,'Rango proyecciones'!C186,'Stock - ETA'!$AA$3:AA2202,'Rango proyecciones'!$AJ$8)</f>
        <v/>
      </c>
      <c r="AF186" s="17">
        <f> 0.8 * AD186 + AE186</f>
        <v/>
      </c>
      <c r="AG186" s="9">
        <f>SUMIFS('Stock - ETA'!$J$3:J2202,'Stock - ETA'!$F$3:F2202,'Rango proyecciones'!C186,'Stock - ETA'!$Q$3:Q2202,'Rango proyecciones'!$AJ$5) + SUMIFS('Stock - ETA'!$I$3:I2202,'Stock - ETA'!$F$3:F2202,'Rango proyecciones'!C186,'Stock - ETA'!$Q$3:Q2202,'Rango proyecciones'!$AJ$8)</f>
        <v/>
      </c>
      <c r="AH186" s="17">
        <f> 0.8 * AD186 + AG186</f>
        <v/>
      </c>
      <c r="AI186" s="6" t="n"/>
    </row>
    <row r="187">
      <c r="A187" s="4" t="inlineStr">
        <is>
          <t>Cerdo</t>
        </is>
      </c>
      <c r="B187" s="4" t="inlineStr">
        <is>
          <t>Venta Local</t>
        </is>
      </c>
      <c r="C187" s="4" t="inlineStr">
        <is>
          <t>agro mexico1023432</t>
        </is>
      </c>
      <c r="D187" s="4" t="inlineStr">
        <is>
          <t>Agro Mexico</t>
        </is>
      </c>
      <c r="E187" s="4" t="n">
        <v>1023432</v>
      </c>
      <c r="F187" s="4" t="inlineStr">
        <is>
          <t>GO PpPna 57@ Bo Cj AS</t>
        </is>
      </c>
      <c r="G187" s="4" t="inlineStr">
        <is>
          <t>Pierna</t>
        </is>
      </c>
      <c r="H187" s="6" t="n">
        <v>24058.827</v>
      </c>
      <c r="I187" s="9" t="n">
        <v>24059</v>
      </c>
      <c r="J187" s="9" t="n">
        <v>0</v>
      </c>
      <c r="K187" s="9" t="n">
        <v>0</v>
      </c>
      <c r="L187" s="6">
        <f>MAX(J187 - K187, 0) * MAX((0 - 10)/(10), 0)</f>
        <v/>
      </c>
      <c r="M187" s="9">
        <f>SUMIFS('Stock - ETA'!$R$3:R2202,'Stock - ETA'!$F$3:F2202,'Rango proyecciones'!C187,'Stock - ETA'!$AA$3:AA2202,'Rango proyecciones'!$AJ$5)</f>
        <v/>
      </c>
      <c r="N187" s="9">
        <f>SUMIF('Stock - Puerto Chile'!$G$2:G649,'Rango proyecciones'!C187,'Stock - Puerto Chile'!$L$2:L649)</f>
        <v/>
      </c>
      <c r="O187" s="9" t="n"/>
      <c r="P187" s="9" t="n"/>
      <c r="Q187" s="17">
        <f>H187 + P187 + M187</f>
        <v/>
      </c>
      <c r="R187" s="9">
        <f>MAX(J187 - K187, 0) * MAX((0 - 7)/(7), 0)</f>
        <v/>
      </c>
      <c r="S187" s="9">
        <f>SUMIFS('Stock - ETA'!$H$3:H2202,'Stock - ETA'!$F$3:F2202,'Rango proyecciones'!C187,'Stock - ETA'!$Q$3:Q2202,'Rango proyecciones'!$AJ$5)</f>
        <v/>
      </c>
      <c r="T187" s="9">
        <f>SUMIF('Stock - Puerto Chile'!$G$2:G649,'Rango proyecciones'!C187,'Stock - Puerto Chile'!$N$2:N649)</f>
        <v/>
      </c>
      <c r="U187" s="9" t="n"/>
      <c r="V187" s="9" t="n"/>
      <c r="W187" s="17">
        <f>H187 + V187 + S187</f>
        <v/>
      </c>
      <c r="X187" s="6">
        <f>SUMIFS('Stock - ETA'!$S$3:S2202,'Stock - ETA'!$F$3:F2202,'Rango proyecciones'!C187,'Stock - ETA'!$AA$3:AA2202,'Rango proyecciones'!$AJ$5) + SUMIFS('Stock - ETA'!$R$3:R2202,'Stock - ETA'!$F$3:F2202,'Rango proyecciones'!C187,'Stock - ETA'!$AA$3:AA2202,'Rango proyecciones'!$AJ$7)</f>
        <v/>
      </c>
      <c r="Y187" s="9" t="n"/>
      <c r="Z187" s="17">
        <f>X187 + Y187</f>
        <v/>
      </c>
      <c r="AA187" s="9">
        <f>SUMIFS('Stock - ETA'!$I$3:I2202,'Stock - ETA'!$F$3:F2202,'Rango proyecciones'!C187,'Stock - ETA'!$Q$3:Q2202,'Rango proyecciones'!$AJ$5) + SUMIFS('Stock - ETA'!$H$3:H2202,'Stock - ETA'!$F$3:F2202,'Rango proyecciones'!C187,'Stock - ETA'!$Q$3:Q2202,'Rango proyecciones'!$AJ$7)</f>
        <v/>
      </c>
      <c r="AB187" s="9" t="n"/>
      <c r="AC187" s="17">
        <f>AA187 + AB187</f>
        <v/>
      </c>
      <c r="AD187" s="6" t="n"/>
      <c r="AE187" s="9">
        <f>SUMIFS('Stock - ETA'!$T$3:T2202,'Stock - ETA'!$F$3:F2202,'Rango proyecciones'!C187,'Stock - ETA'!$AA$3:AA2202,'Rango proyecciones'!$AJ$5) + SUMIFS('Stock - ETA'!$S$3:S2202,'Stock - ETA'!$F$3:F2202,'Rango proyecciones'!C187,'Stock - ETA'!$AA$3:AA2202,'Rango proyecciones'!$AJ$8)</f>
        <v/>
      </c>
      <c r="AF187" s="17">
        <f> 0.8 * AD187 + AE187</f>
        <v/>
      </c>
      <c r="AG187" s="9">
        <f>SUMIFS('Stock - ETA'!$J$3:J2202,'Stock - ETA'!$F$3:F2202,'Rango proyecciones'!C187,'Stock - ETA'!$Q$3:Q2202,'Rango proyecciones'!$AJ$5) + SUMIFS('Stock - ETA'!$I$3:I2202,'Stock - ETA'!$F$3:F2202,'Rango proyecciones'!C187,'Stock - ETA'!$Q$3:Q2202,'Rango proyecciones'!$AJ$8)</f>
        <v/>
      </c>
      <c r="AH187" s="17">
        <f> 0.8 * AD187 + AG187</f>
        <v/>
      </c>
      <c r="AI187" s="6" t="n"/>
    </row>
    <row r="188">
      <c r="A188" s="4" t="inlineStr">
        <is>
          <t>Cerdo</t>
        </is>
      </c>
      <c r="B188" s="4" t="inlineStr">
        <is>
          <t>Venta Local</t>
        </is>
      </c>
      <c r="C188" s="4" t="inlineStr">
        <is>
          <t>agro mexico1023434</t>
        </is>
      </c>
      <c r="D188" s="4" t="inlineStr">
        <is>
          <t>Agro Mexico</t>
        </is>
      </c>
      <c r="E188" s="4" t="n">
        <v>1023434</v>
      </c>
      <c r="F188" s="4" t="inlineStr">
        <is>
          <t>GO Cab Ent@ Cj 20k AS</t>
        </is>
      </c>
      <c r="G188" s="4" t="inlineStr">
        <is>
          <t>Cabeza</t>
        </is>
      </c>
      <c r="H188" s="6" t="n">
        <v>23179.115</v>
      </c>
      <c r="I188" s="9" t="n">
        <v>0</v>
      </c>
      <c r="J188" s="9" t="n">
        <v>0</v>
      </c>
      <c r="K188" s="9" t="n">
        <v>0</v>
      </c>
      <c r="L188" s="6">
        <f>MAX(J188 - K188, 0) * MAX((0 - 10)/(10), 0)</f>
        <v/>
      </c>
      <c r="M188" s="9">
        <f>SUMIFS('Stock - ETA'!$R$3:R2202,'Stock - ETA'!$F$3:F2202,'Rango proyecciones'!C188,'Stock - ETA'!$AA$3:AA2202,'Rango proyecciones'!$AJ$5)</f>
        <v/>
      </c>
      <c r="N188" s="9">
        <f>SUMIF('Stock - Puerto Chile'!$G$2:G649,'Rango proyecciones'!C188,'Stock - Puerto Chile'!$L$2:L649)</f>
        <v/>
      </c>
      <c r="O188" s="9" t="n"/>
      <c r="P188" s="9" t="n"/>
      <c r="Q188" s="17">
        <f>H188 + P188 + M188</f>
        <v/>
      </c>
      <c r="R188" s="9">
        <f>MAX(J188 - K188, 0) * MAX((0 - 7)/(7), 0)</f>
        <v/>
      </c>
      <c r="S188" s="9">
        <f>SUMIFS('Stock - ETA'!$H$3:H2202,'Stock - ETA'!$F$3:F2202,'Rango proyecciones'!C188,'Stock - ETA'!$Q$3:Q2202,'Rango proyecciones'!$AJ$5)</f>
        <v/>
      </c>
      <c r="T188" s="9">
        <f>SUMIF('Stock - Puerto Chile'!$G$2:G649,'Rango proyecciones'!C188,'Stock - Puerto Chile'!$N$2:N649)</f>
        <v/>
      </c>
      <c r="U188" s="9" t="n"/>
      <c r="V188" s="9" t="n"/>
      <c r="W188" s="17">
        <f>H188 + V188 + S188</f>
        <v/>
      </c>
      <c r="X188" s="6">
        <f>SUMIFS('Stock - ETA'!$S$3:S2202,'Stock - ETA'!$F$3:F2202,'Rango proyecciones'!C188,'Stock - ETA'!$AA$3:AA2202,'Rango proyecciones'!$AJ$5) + SUMIFS('Stock - ETA'!$R$3:R2202,'Stock - ETA'!$F$3:F2202,'Rango proyecciones'!C188,'Stock - ETA'!$AA$3:AA2202,'Rango proyecciones'!$AJ$7)</f>
        <v/>
      </c>
      <c r="Y188" s="9" t="n"/>
      <c r="Z188" s="17">
        <f>X188 + Y188</f>
        <v/>
      </c>
      <c r="AA188" s="9">
        <f>SUMIFS('Stock - ETA'!$I$3:I2202,'Stock - ETA'!$F$3:F2202,'Rango proyecciones'!C188,'Stock - ETA'!$Q$3:Q2202,'Rango proyecciones'!$AJ$5) + SUMIFS('Stock - ETA'!$H$3:H2202,'Stock - ETA'!$F$3:F2202,'Rango proyecciones'!C188,'Stock - ETA'!$Q$3:Q2202,'Rango proyecciones'!$AJ$7)</f>
        <v/>
      </c>
      <c r="AB188" s="9" t="n"/>
      <c r="AC188" s="17">
        <f>AA188 + AB188</f>
        <v/>
      </c>
      <c r="AD188" s="6" t="n"/>
      <c r="AE188" s="9">
        <f>SUMIFS('Stock - ETA'!$T$3:T2202,'Stock - ETA'!$F$3:F2202,'Rango proyecciones'!C188,'Stock - ETA'!$AA$3:AA2202,'Rango proyecciones'!$AJ$5) + SUMIFS('Stock - ETA'!$S$3:S2202,'Stock - ETA'!$F$3:F2202,'Rango proyecciones'!C188,'Stock - ETA'!$AA$3:AA2202,'Rango proyecciones'!$AJ$8)</f>
        <v/>
      </c>
      <c r="AF188" s="17">
        <f> 0.8 * AD188 + AE188</f>
        <v/>
      </c>
      <c r="AG188" s="9">
        <f>SUMIFS('Stock - ETA'!$J$3:J2202,'Stock - ETA'!$F$3:F2202,'Rango proyecciones'!C188,'Stock - ETA'!$Q$3:Q2202,'Rango proyecciones'!$AJ$5) + SUMIFS('Stock - ETA'!$I$3:I2202,'Stock - ETA'!$F$3:F2202,'Rango proyecciones'!C188,'Stock - ETA'!$Q$3:Q2202,'Rango proyecciones'!$AJ$8)</f>
        <v/>
      </c>
      <c r="AH188" s="17">
        <f> 0.8 * AD188 + AG188</f>
        <v/>
      </c>
      <c r="AI188" s="6" t="n"/>
    </row>
    <row r="189">
      <c r="A189" s="4" t="inlineStr">
        <is>
          <t>Cerdo</t>
        </is>
      </c>
      <c r="B189" s="4" t="inlineStr">
        <is>
          <t>Venta Local</t>
        </is>
      </c>
      <c r="C189" s="4" t="inlineStr">
        <is>
          <t>agro mexico1023450</t>
        </is>
      </c>
      <c r="D189" s="4" t="inlineStr">
        <is>
          <t>Agro Mexico</t>
        </is>
      </c>
      <c r="E189" s="4" t="n">
        <v>1023450</v>
      </c>
      <c r="F189" s="4" t="inlineStr">
        <is>
          <t>GO Chu Ctro@ Fi Cj 20k AS</t>
        </is>
      </c>
      <c r="G189" s="4" t="inlineStr">
        <is>
          <t>Chuleta</t>
        </is>
      </c>
      <c r="H189" s="6" t="n">
        <v>24008.53</v>
      </c>
      <c r="I189" s="9" t="n">
        <v>48000</v>
      </c>
      <c r="J189" s="9" t="n">
        <v>4023</v>
      </c>
      <c r="K189" s="9" t="n"/>
      <c r="L189" s="6">
        <f>MAX(J189 - K189, 0) * MAX((0 - 10)/(10), 0)</f>
        <v/>
      </c>
      <c r="M189" s="9">
        <f>SUMIFS('Stock - ETA'!$R$3:R2202,'Stock - ETA'!$F$3:F2202,'Rango proyecciones'!C189,'Stock - ETA'!$AA$3:AA2202,'Rango proyecciones'!$AJ$5)</f>
        <v/>
      </c>
      <c r="N189" s="9">
        <f>SUMIF('Stock - Puerto Chile'!$G$2:G649,'Rango proyecciones'!C189,'Stock - Puerto Chile'!$L$2:L649)</f>
        <v/>
      </c>
      <c r="O189" s="9" t="n"/>
      <c r="P189" s="9" t="n"/>
      <c r="Q189" s="17">
        <f>H189 + P189 + M189</f>
        <v/>
      </c>
      <c r="R189" s="9">
        <f>MAX(J189 - K189, 0) * MAX((0 - 7)/(7), 0)</f>
        <v/>
      </c>
      <c r="S189" s="9">
        <f>SUMIFS('Stock - ETA'!$H$3:H2202,'Stock - ETA'!$F$3:F2202,'Rango proyecciones'!C189,'Stock - ETA'!$Q$3:Q2202,'Rango proyecciones'!$AJ$5)</f>
        <v/>
      </c>
      <c r="T189" s="9">
        <f>SUMIF('Stock - Puerto Chile'!$G$2:G649,'Rango proyecciones'!C189,'Stock - Puerto Chile'!$N$2:N649)</f>
        <v/>
      </c>
      <c r="U189" s="9" t="n"/>
      <c r="V189" s="9" t="n"/>
      <c r="W189" s="17">
        <f>H189 + V189 + S189</f>
        <v/>
      </c>
      <c r="X189" s="6">
        <f>SUMIFS('Stock - ETA'!$S$3:S2202,'Stock - ETA'!$F$3:F2202,'Rango proyecciones'!C189,'Stock - ETA'!$AA$3:AA2202,'Rango proyecciones'!$AJ$5) + SUMIFS('Stock - ETA'!$R$3:R2202,'Stock - ETA'!$F$3:F2202,'Rango proyecciones'!C189,'Stock - ETA'!$AA$3:AA2202,'Rango proyecciones'!$AJ$7)</f>
        <v/>
      </c>
      <c r="Y189" s="9" t="n"/>
      <c r="Z189" s="17">
        <f>X189 + Y189</f>
        <v/>
      </c>
      <c r="AA189" s="9">
        <f>SUMIFS('Stock - ETA'!$I$3:I2202,'Stock - ETA'!$F$3:F2202,'Rango proyecciones'!C189,'Stock - ETA'!$Q$3:Q2202,'Rango proyecciones'!$AJ$5) + SUMIFS('Stock - ETA'!$H$3:H2202,'Stock - ETA'!$F$3:F2202,'Rango proyecciones'!C189,'Stock - ETA'!$Q$3:Q2202,'Rango proyecciones'!$AJ$7)</f>
        <v/>
      </c>
      <c r="AB189" s="9" t="n"/>
      <c r="AC189" s="17">
        <f>AA189 + AB189</f>
        <v/>
      </c>
      <c r="AD189" s="6" t="n">
        <v>24000</v>
      </c>
      <c r="AE189" s="9">
        <f>SUMIFS('Stock - ETA'!$T$3:T2202,'Stock - ETA'!$F$3:F2202,'Rango proyecciones'!C189,'Stock - ETA'!$AA$3:AA2202,'Rango proyecciones'!$AJ$5) + SUMIFS('Stock - ETA'!$S$3:S2202,'Stock - ETA'!$F$3:F2202,'Rango proyecciones'!C189,'Stock - ETA'!$AA$3:AA2202,'Rango proyecciones'!$AJ$8)</f>
        <v/>
      </c>
      <c r="AF189" s="17">
        <f> 0.8 * AD189 + AE189</f>
        <v/>
      </c>
      <c r="AG189" s="9">
        <f>SUMIFS('Stock - ETA'!$J$3:J2202,'Stock - ETA'!$F$3:F2202,'Rango proyecciones'!C189,'Stock - ETA'!$Q$3:Q2202,'Rango proyecciones'!$AJ$5) + SUMIFS('Stock - ETA'!$I$3:I2202,'Stock - ETA'!$F$3:F2202,'Rango proyecciones'!C189,'Stock - ETA'!$Q$3:Q2202,'Rango proyecciones'!$AJ$8)</f>
        <v/>
      </c>
      <c r="AH189" s="17">
        <f> 0.8 * AD189 + AG189</f>
        <v/>
      </c>
      <c r="AI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sudamerica1020017</t>
        </is>
      </c>
      <c r="D190" s="4" t="inlineStr">
        <is>
          <t>Agro Sudamerica</t>
        </is>
      </c>
      <c r="E190" s="4" t="n">
        <v>1020017</v>
      </c>
      <c r="F190" s="4" t="inlineStr">
        <is>
          <t>GO Chu Ctro@ Fi Cj 20k AS</t>
        </is>
      </c>
      <c r="G190" s="4" t="inlineStr">
        <is>
          <t>Chuleta</t>
        </is>
      </c>
      <c r="H190" s="6" t="n">
        <v>53659.28</v>
      </c>
      <c r="I190" s="9" t="n">
        <v>48000</v>
      </c>
      <c r="J190" s="9" t="n">
        <v>0</v>
      </c>
      <c r="K190" s="9" t="n">
        <v>0</v>
      </c>
      <c r="L190" s="6">
        <f>MAX(J190 - K190, 0) * MAX((0 - 10)/(10), 0)</f>
        <v/>
      </c>
      <c r="M190" s="9">
        <f>SUMIF('Stock - ETA'!$F$3:F2202,'Rango proyecciones'!C190,'Stock - ETA'!$R$3:R2202)</f>
        <v/>
      </c>
      <c r="N190" s="9">
        <f>SUMIF('Stock - Puerto Chile'!$G$2:G649,'Rango proyecciones'!C190,'Stock - Puerto Chile'!$L$2:L649)</f>
        <v/>
      </c>
      <c r="O190" s="9" t="n"/>
      <c r="P190" s="9" t="n"/>
      <c r="Q190" s="17">
        <f>H190 + M190 + N190 + L190</f>
        <v/>
      </c>
      <c r="R190" s="9">
        <f>MAX(J190 - K190, 0) * MAX((0 - 7)/(7), 0)</f>
        <v/>
      </c>
      <c r="S190" s="9">
        <f>SUMIF('Stock - ETA'!$F$3:F2202,'Rango proyecciones'!C190,'Stock - ETA'!$H$3:H2202)</f>
        <v/>
      </c>
      <c r="T190" s="9">
        <f>SUMIF('Stock - Puerto Chile'!$G$2:G649,'Rango proyecciones'!C190,'Stock - Puerto Chile'!$N$2:N649)</f>
        <v/>
      </c>
      <c r="U190" s="9" t="n"/>
      <c r="V190" s="9" t="n"/>
      <c r="W190" s="17">
        <f>H190 + S190 + R190 + T190</f>
        <v/>
      </c>
      <c r="X190" s="6">
        <f>SUMIF('Stock - ETA'!$F$3:F2202,'Rango proyecciones'!C190,'Stock - ETA'!$S$3:S2202)</f>
        <v/>
      </c>
      <c r="Y190" s="9" t="n"/>
      <c r="Z190" s="17">
        <f>X190 + Y190</f>
        <v/>
      </c>
      <c r="AA190" s="9">
        <f>SUMIF('Stock - ETA'!$F$3:F2202,'Rango proyecciones'!C190,'Stock - ETA'!$I$3:I2202)</f>
        <v/>
      </c>
      <c r="AB190" s="9" t="n"/>
      <c r="AC190" s="17">
        <f>AA190 + AB190</f>
        <v/>
      </c>
      <c r="AD190" s="6" t="n">
        <v>216000</v>
      </c>
      <c r="AE190" s="9">
        <f>SUMIF('Stock - ETA'!$F$3:F2202,'Rango proyecciones'!C190,'Stock - ETA'!$T$3:T2202)</f>
        <v/>
      </c>
      <c r="AF190" s="17">
        <f> 0.6 * AD190 + AE190</f>
        <v/>
      </c>
      <c r="AG190" s="9">
        <f>SUMIF('Stock - ETA'!$F$3:F2202,'Rango proyecciones'!C190,'Stock - ETA'!$J$3:J2202)</f>
        <v/>
      </c>
      <c r="AH190" s="17">
        <f> 0.6 * AD190 + AG190</f>
        <v/>
      </c>
      <c r="AI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sudamerica1020086</t>
        </is>
      </c>
      <c r="D191" s="4" t="inlineStr">
        <is>
          <t>Agro Sudamerica</t>
        </is>
      </c>
      <c r="E191" s="4" t="n">
        <v>1020086</v>
      </c>
      <c r="F191" s="4" t="inlineStr">
        <is>
          <t>GO Lom Ctro 27 S/f@ Va Cj t-f AS</t>
        </is>
      </c>
      <c r="G191" s="4" t="inlineStr">
        <is>
          <t>Lomo</t>
        </is>
      </c>
      <c r="H191" s="6" t="n">
        <v>71925.64</v>
      </c>
      <c r="I191" s="9" t="n">
        <v>48000</v>
      </c>
      <c r="J191" s="9" t="n">
        <v>14336.123</v>
      </c>
      <c r="K191" s="9" t="n">
        <v>8938.870000000001</v>
      </c>
      <c r="L191" s="6">
        <f>MAX(J191 - K191, 0) * MAX((0 - 10)/(10), 0)</f>
        <v/>
      </c>
      <c r="M191" s="9">
        <f>SUMIF('Stock - ETA'!$F$3:F2202,'Rango proyecciones'!C191,'Stock - ETA'!$R$3:R2202)</f>
        <v/>
      </c>
      <c r="N191" s="9">
        <f>SUMIF('Stock - Puerto Chile'!$G$2:G649,'Rango proyecciones'!C191,'Stock - Puerto Chile'!$L$2:L649)</f>
        <v/>
      </c>
      <c r="O191" s="9" t="n"/>
      <c r="P191" s="9" t="n"/>
      <c r="Q191" s="17">
        <f>H191 + M191 + N191 + L191</f>
        <v/>
      </c>
      <c r="R191" s="9">
        <f>MAX(J191 - K191, 0) * MAX((0 - 7)/(7), 0)</f>
        <v/>
      </c>
      <c r="S191" s="9">
        <f>SUMIF('Stock - ETA'!$F$3:F2202,'Rango proyecciones'!C191,'Stock - ETA'!$H$3:H2202)</f>
        <v/>
      </c>
      <c r="T191" s="9">
        <f>SUMIF('Stock - Puerto Chile'!$G$2:G649,'Rango proyecciones'!C191,'Stock - Puerto Chile'!$N$2:N649)</f>
        <v/>
      </c>
      <c r="U191" s="9" t="n"/>
      <c r="V191" s="9" t="n"/>
      <c r="W191" s="17">
        <f>H191 + S191 + R191 + T191</f>
        <v/>
      </c>
      <c r="X191" s="6">
        <f>SUMIF('Stock - ETA'!$F$3:F2202,'Rango proyecciones'!C191,'Stock - ETA'!$S$3:S2202)</f>
        <v/>
      </c>
      <c r="Y191" s="9" t="n"/>
      <c r="Z191" s="17">
        <f>X191 + Y191</f>
        <v/>
      </c>
      <c r="AA191" s="9">
        <f>SUMIF('Stock - ETA'!$F$3:F2202,'Rango proyecciones'!C191,'Stock - ETA'!$I$3:I2202)</f>
        <v/>
      </c>
      <c r="AB191" s="9" t="n"/>
      <c r="AC191" s="17">
        <f>AA191 + AB191</f>
        <v/>
      </c>
      <c r="AD191" s="6" t="n"/>
      <c r="AE191" s="9">
        <f>SUMIF('Stock - ETA'!$F$3:F2202,'Rango proyecciones'!C191,'Stock - ETA'!$T$3:T2202)</f>
        <v/>
      </c>
      <c r="AF191" s="17">
        <f> 0.6 * AD191 + AE191</f>
        <v/>
      </c>
      <c r="AG191" s="9">
        <f>SUMIF('Stock - ETA'!$F$3:F2202,'Rango proyecciones'!C191,'Stock - ETA'!$J$3:J2202)</f>
        <v/>
      </c>
      <c r="AH191" s="17">
        <f> 0.6 * AD191 + AG191</f>
        <v/>
      </c>
      <c r="AI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sudamerica1020339</t>
        </is>
      </c>
      <c r="D192" s="4" t="inlineStr">
        <is>
          <t>Agro Sudamerica</t>
        </is>
      </c>
      <c r="E192" s="4" t="n">
        <v>1020339</v>
      </c>
      <c r="F192" s="4" t="inlineStr">
        <is>
          <t>GO Lom Tocino@ Cj 20k AS</t>
        </is>
      </c>
      <c r="G192" s="4" t="inlineStr">
        <is>
          <t>Grasas</t>
        </is>
      </c>
      <c r="H192" s="6" t="n">
        <v>28871.12</v>
      </c>
      <c r="I192" s="9" t="n">
        <v>29000</v>
      </c>
      <c r="J192" s="9" t="n">
        <v>24466.566</v>
      </c>
      <c r="K192" s="9" t="n">
        <v>37738.2</v>
      </c>
      <c r="L192" s="6">
        <f>MAX(J192 - K192, 0) * MAX((0 - 10)/(10), 0)</f>
        <v/>
      </c>
      <c r="M192" s="9">
        <f>SUMIF('Stock - ETA'!$F$3:F2202,'Rango proyecciones'!C192,'Stock - ETA'!$R$3:R2202)</f>
        <v/>
      </c>
      <c r="N192" s="9">
        <f>SUMIF('Stock - Puerto Chile'!$G$2:G649,'Rango proyecciones'!C192,'Stock - Puerto Chile'!$L$2:L649)</f>
        <v/>
      </c>
      <c r="O192" s="9" t="n"/>
      <c r="P192" s="9" t="n"/>
      <c r="Q192" s="17">
        <f>H192 + M192 + N192 + L192</f>
        <v/>
      </c>
      <c r="R192" s="9">
        <f>MAX(J192 - K192, 0) * MAX((0 - 7)/(7), 0)</f>
        <v/>
      </c>
      <c r="S192" s="9">
        <f>SUMIF('Stock - ETA'!$F$3:F2202,'Rango proyecciones'!C192,'Stock - ETA'!$H$3:H2202)</f>
        <v/>
      </c>
      <c r="T192" s="9">
        <f>SUMIF('Stock - Puerto Chile'!$G$2:G649,'Rango proyecciones'!C192,'Stock - Puerto Chile'!$N$2:N649)</f>
        <v/>
      </c>
      <c r="U192" s="9" t="n"/>
      <c r="V192" s="9" t="n"/>
      <c r="W192" s="17">
        <f>H192 + S192 + R192 + T192</f>
        <v/>
      </c>
      <c r="X192" s="6">
        <f>SUMIF('Stock - ETA'!$F$3:F2202,'Rango proyecciones'!C192,'Stock - ETA'!$S$3:S2202)</f>
        <v/>
      </c>
      <c r="Y192" s="9" t="n"/>
      <c r="Z192" s="17">
        <f>X192 + Y192</f>
        <v/>
      </c>
      <c r="AA192" s="9">
        <f>SUMIF('Stock - ETA'!$F$3:F2202,'Rango proyecciones'!C192,'Stock - ETA'!$I$3:I2202)</f>
        <v/>
      </c>
      <c r="AB192" s="9" t="n"/>
      <c r="AC192" s="17">
        <f>AA192 + AB192</f>
        <v/>
      </c>
      <c r="AD192" s="6" t="n"/>
      <c r="AE192" s="9">
        <f>SUMIF('Stock - ETA'!$F$3:F2202,'Rango proyecciones'!C192,'Stock - ETA'!$T$3:T2202)</f>
        <v/>
      </c>
      <c r="AF192" s="17">
        <f> 0.6 * AD192 + AE192</f>
        <v/>
      </c>
      <c r="AG192" s="9">
        <f>SUMIF('Stock - ETA'!$F$3:F2202,'Rango proyecciones'!C192,'Stock - ETA'!$J$3:J2202)</f>
        <v/>
      </c>
      <c r="AH192" s="17">
        <f> 0.6 * AD192 + AG192</f>
        <v/>
      </c>
      <c r="AI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sudamerica1020352</t>
        </is>
      </c>
      <c r="D193" s="4" t="inlineStr">
        <is>
          <t>Agro Sudamerica</t>
        </is>
      </c>
      <c r="E193" s="4" t="n">
        <v>1020352</v>
      </c>
      <c r="F193" s="4" t="inlineStr">
        <is>
          <t>GO Cue 20@ Cj 20k AS</t>
        </is>
      </c>
      <c r="G193" s="4" t="inlineStr">
        <is>
          <t>Cueros</t>
        </is>
      </c>
      <c r="H193" s="6" t="n">
        <v>39027.54</v>
      </c>
      <c r="I193" s="9" t="n">
        <v>90600</v>
      </c>
      <c r="J193" s="9" t="n">
        <v>48185.9</v>
      </c>
      <c r="K193" s="9" t="n">
        <v>36500.25</v>
      </c>
      <c r="L193" s="6">
        <f>MAX(J193 - K193, 0) * MAX((0 - 10)/(10), 0)</f>
        <v/>
      </c>
      <c r="M193" s="9">
        <f>SUMIF('Stock - ETA'!$F$3:F2202,'Rango proyecciones'!C193,'Stock - ETA'!$R$3:R2202)</f>
        <v/>
      </c>
      <c r="N193" s="9">
        <f>SUMIF('Stock - Puerto Chile'!$G$2:G649,'Rango proyecciones'!C193,'Stock - Puerto Chile'!$L$2:L649)</f>
        <v/>
      </c>
      <c r="O193" s="9" t="n"/>
      <c r="P193" s="9" t="n"/>
      <c r="Q193" s="17">
        <f>H193 + M193 + N193 + L193</f>
        <v/>
      </c>
      <c r="R193" s="9">
        <f>MAX(J193 - K193, 0) * MAX((0 - 7)/(7), 0)</f>
        <v/>
      </c>
      <c r="S193" s="9">
        <f>SUMIF('Stock - ETA'!$F$3:F2202,'Rango proyecciones'!C193,'Stock - ETA'!$H$3:H2202)</f>
        <v/>
      </c>
      <c r="T193" s="9">
        <f>SUMIF('Stock - Puerto Chile'!$G$2:G649,'Rango proyecciones'!C193,'Stock - Puerto Chile'!$N$2:N649)</f>
        <v/>
      </c>
      <c r="U193" s="9" t="n"/>
      <c r="V193" s="9" t="n"/>
      <c r="W193" s="17">
        <f>H193 + S193 + R193 + T193</f>
        <v/>
      </c>
      <c r="X193" s="6">
        <f>SUMIF('Stock - ETA'!$F$3:F2202,'Rango proyecciones'!C193,'Stock - ETA'!$S$3:S2202)</f>
        <v/>
      </c>
      <c r="Y193" s="9" t="n"/>
      <c r="Z193" s="17">
        <f>X193 + Y193</f>
        <v/>
      </c>
      <c r="AA193" s="9">
        <f>SUMIF('Stock - ETA'!$F$3:F2202,'Rango proyecciones'!C193,'Stock - ETA'!$I$3:I2202)</f>
        <v/>
      </c>
      <c r="AB193" s="9" t="n"/>
      <c r="AC193" s="17">
        <f>AA193 + AB193</f>
        <v/>
      </c>
      <c r="AD193" s="6" t="n">
        <v>44755</v>
      </c>
      <c r="AE193" s="9">
        <f>SUMIF('Stock - ETA'!$F$3:F2202,'Rango proyecciones'!C193,'Stock - ETA'!$T$3:T2202)</f>
        <v/>
      </c>
      <c r="AF193" s="17">
        <f> 0.6 * AD193 + AE193</f>
        <v/>
      </c>
      <c r="AG193" s="9">
        <f>SUMIF('Stock - ETA'!$F$3:F2202,'Rango proyecciones'!C193,'Stock - ETA'!$J$3:J2202)</f>
        <v/>
      </c>
      <c r="AH193" s="17">
        <f> 0.6 * AD193 + AG193</f>
        <v/>
      </c>
      <c r="AI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sudamerica1020367</t>
        </is>
      </c>
      <c r="D194" s="4" t="inlineStr">
        <is>
          <t>Agro Sudamerica</t>
        </is>
      </c>
      <c r="E194" s="4" t="n">
        <v>1020367</v>
      </c>
      <c r="F194" s="4" t="inlineStr">
        <is>
          <t>GO Gord Lom Tocino@ Cj t-f AS</t>
        </is>
      </c>
      <c r="G194" s="4" t="inlineStr">
        <is>
          <t>Grasas</t>
        </is>
      </c>
      <c r="H194" s="6" t="n">
        <v>95755.41</v>
      </c>
      <c r="I194" s="9" t="n">
        <v>113000</v>
      </c>
      <c r="J194" s="9" t="n">
        <v>168245.39</v>
      </c>
      <c r="K194" s="9" t="n">
        <v>153663.98</v>
      </c>
      <c r="L194" s="6">
        <f>MAX(J194 - K194, 0) * MAX((0 - 10)/(10), 0)</f>
        <v/>
      </c>
      <c r="M194" s="9">
        <f>SUMIF('Stock - ETA'!$F$3:F2202,'Rango proyecciones'!C194,'Stock - ETA'!$R$3:R2202)</f>
        <v/>
      </c>
      <c r="N194" s="9">
        <f>SUMIF('Stock - Puerto Chile'!$G$2:G649,'Rango proyecciones'!C194,'Stock - Puerto Chile'!$L$2:L649)</f>
        <v/>
      </c>
      <c r="O194" s="9" t="n"/>
      <c r="P194" s="9" t="n"/>
      <c r="Q194" s="17">
        <f>H194 + M194 + N194 + L194</f>
        <v/>
      </c>
      <c r="R194" s="9">
        <f>MAX(J194 - K194, 0) * MAX((0 - 7)/(7), 0)</f>
        <v/>
      </c>
      <c r="S194" s="9">
        <f>SUMIF('Stock - ETA'!$F$3:F2202,'Rango proyecciones'!C194,'Stock - ETA'!$H$3:H2202)</f>
        <v/>
      </c>
      <c r="T194" s="9">
        <f>SUMIF('Stock - Puerto Chile'!$G$2:G649,'Rango proyecciones'!C194,'Stock - Puerto Chile'!$N$2:N649)</f>
        <v/>
      </c>
      <c r="U194" s="9" t="n"/>
      <c r="V194" s="9" t="n"/>
      <c r="W194" s="17">
        <f>H194 + S194 + R194 + T194</f>
        <v/>
      </c>
      <c r="X194" s="6">
        <f>SUMIF('Stock - ETA'!$F$3:F2202,'Rango proyecciones'!C194,'Stock - ETA'!$S$3:S2202)</f>
        <v/>
      </c>
      <c r="Y194" s="9" t="n"/>
      <c r="Z194" s="17">
        <f>X194 + Y194</f>
        <v/>
      </c>
      <c r="AA194" s="9">
        <f>SUMIF('Stock - ETA'!$F$3:F2202,'Rango proyecciones'!C194,'Stock - ETA'!$I$3:I2202)</f>
        <v/>
      </c>
      <c r="AB194" s="9" t="n"/>
      <c r="AC194" s="17">
        <f>AA194 + AB194</f>
        <v/>
      </c>
      <c r="AD194" s="6" t="n"/>
      <c r="AE194" s="9">
        <f>SUMIF('Stock - ETA'!$F$3:F2202,'Rango proyecciones'!C194,'Stock - ETA'!$T$3:T2202)</f>
        <v/>
      </c>
      <c r="AF194" s="17">
        <f> 0.6 * AD194 + AE194</f>
        <v/>
      </c>
      <c r="AG194" s="9">
        <f>SUMIF('Stock - ETA'!$F$3:F2202,'Rango proyecciones'!C194,'Stock - ETA'!$J$3:J2202)</f>
        <v/>
      </c>
      <c r="AH194" s="17">
        <f> 0.6 * AD194 + AG194</f>
        <v/>
      </c>
      <c r="AI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sudamerica1020412</t>
        </is>
      </c>
      <c r="D195" s="4" t="inlineStr">
        <is>
          <t>Agro Sudamerica</t>
        </is>
      </c>
      <c r="E195" s="4" t="n">
        <v>1020412</v>
      </c>
      <c r="F195" s="4" t="inlineStr">
        <is>
          <t>GO Cne Long@ Cj t-f AS</t>
        </is>
      </c>
      <c r="G195" s="4" t="inlineStr">
        <is>
          <t>Recortes</t>
        </is>
      </c>
      <c r="H195" s="6" t="n">
        <v>311770.52</v>
      </c>
      <c r="I195" s="9" t="n">
        <v>192000</v>
      </c>
      <c r="J195" s="9" t="n">
        <v>234887.504</v>
      </c>
      <c r="K195" s="9" t="n">
        <v>265011.34</v>
      </c>
      <c r="L195" s="6">
        <f>MAX(J195 - K195, 0) * MAX((0 - 10)/(10), 0)</f>
        <v/>
      </c>
      <c r="M195" s="9">
        <f>SUMIF('Stock - ETA'!$F$3:F2202,'Rango proyecciones'!C195,'Stock - ETA'!$R$3:R2202)</f>
        <v/>
      </c>
      <c r="N195" s="9">
        <f>SUMIF('Stock - Puerto Chile'!$G$2:G649,'Rango proyecciones'!C195,'Stock - Puerto Chile'!$L$2:L649)</f>
        <v/>
      </c>
      <c r="O195" s="9" t="n"/>
      <c r="P195" s="9" t="n"/>
      <c r="Q195" s="17">
        <f>H195 + M195 + N195 + L195</f>
        <v/>
      </c>
      <c r="R195" s="9">
        <f>MAX(J195 - K195, 0) * MAX((0 - 7)/(7), 0)</f>
        <v/>
      </c>
      <c r="S195" s="9">
        <f>SUMIF('Stock - ETA'!$F$3:F2202,'Rango proyecciones'!C195,'Stock - ETA'!$H$3:H2202)</f>
        <v/>
      </c>
      <c r="T195" s="9">
        <f>SUMIF('Stock - Puerto Chile'!$G$2:G649,'Rango proyecciones'!C195,'Stock - Puerto Chile'!$N$2:N649)</f>
        <v/>
      </c>
      <c r="U195" s="9" t="n"/>
      <c r="V195" s="9" t="n"/>
      <c r="W195" s="17">
        <f>H195 + S195 + R195 + T195</f>
        <v/>
      </c>
      <c r="X195" s="6">
        <f>SUMIF('Stock - ETA'!$F$3:F2202,'Rango proyecciones'!C195,'Stock - ETA'!$S$3:S2202)</f>
        <v/>
      </c>
      <c r="Y195" s="9" t="n"/>
      <c r="Z195" s="17">
        <f>X195 + Y195</f>
        <v/>
      </c>
      <c r="AA195" s="9">
        <f>SUMIF('Stock - ETA'!$F$3:F2202,'Rango proyecciones'!C195,'Stock - ETA'!$I$3:I2202)</f>
        <v/>
      </c>
      <c r="AB195" s="9" t="n"/>
      <c r="AC195" s="17">
        <f>AA195 + AB195</f>
        <v/>
      </c>
      <c r="AD195" s="6" t="n">
        <v>216000</v>
      </c>
      <c r="AE195" s="9">
        <f>SUMIF('Stock - ETA'!$F$3:F2202,'Rango proyecciones'!C195,'Stock - ETA'!$T$3:T2202)</f>
        <v/>
      </c>
      <c r="AF195" s="17">
        <f> 0.6 * AD195 + AE195</f>
        <v/>
      </c>
      <c r="AG195" s="9">
        <f>SUMIF('Stock - ETA'!$F$3:F2202,'Rango proyecciones'!C195,'Stock - ETA'!$J$3:J2202)</f>
        <v/>
      </c>
      <c r="AH195" s="17">
        <f> 0.6 * AD195 + AG195</f>
        <v/>
      </c>
      <c r="AI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sudamerica1020848</t>
        </is>
      </c>
      <c r="D196" s="4" t="inlineStr">
        <is>
          <t>Agro Sudamerica</t>
        </is>
      </c>
      <c r="E196" s="4" t="n">
        <v>1020848</v>
      </c>
      <c r="F196" s="4" t="inlineStr">
        <is>
          <t>GO Lom Ctro 27@ Cj 20k AS</t>
        </is>
      </c>
      <c r="G196" s="4" t="inlineStr">
        <is>
          <t>Lomo</t>
        </is>
      </c>
      <c r="H196" s="6" t="n">
        <v>159379.63</v>
      </c>
      <c r="I196" s="9" t="n">
        <v>178000</v>
      </c>
      <c r="J196" s="9" t="n">
        <v>119773.042</v>
      </c>
      <c r="K196" s="9" t="n">
        <v>141164.87</v>
      </c>
      <c r="L196" s="6">
        <f>MAX(J196 - K196, 0) * MAX((0 - 10)/(10), 0)</f>
        <v/>
      </c>
      <c r="M196" s="9">
        <f>SUMIF('Stock - ETA'!$F$3:F2202,'Rango proyecciones'!C196,'Stock - ETA'!$R$3:R2202)</f>
        <v/>
      </c>
      <c r="N196" s="9">
        <f>SUMIF('Stock - Puerto Chile'!$G$2:G649,'Rango proyecciones'!C196,'Stock - Puerto Chile'!$L$2:L649)</f>
        <v/>
      </c>
      <c r="O196" s="9" t="n"/>
      <c r="P196" s="9" t="n"/>
      <c r="Q196" s="17">
        <f>H196 + M196 + N196 + L196</f>
        <v/>
      </c>
      <c r="R196" s="9">
        <f>MAX(J196 - K196, 0) * MAX((0 - 7)/(7), 0)</f>
        <v/>
      </c>
      <c r="S196" s="9">
        <f>SUMIF('Stock - ETA'!$F$3:F2202,'Rango proyecciones'!C196,'Stock - ETA'!$H$3:H2202)</f>
        <v/>
      </c>
      <c r="T196" s="9">
        <f>SUMIF('Stock - Puerto Chile'!$G$2:G649,'Rango proyecciones'!C196,'Stock - Puerto Chile'!$N$2:N649)</f>
        <v/>
      </c>
      <c r="U196" s="9" t="n"/>
      <c r="V196" s="9" t="n"/>
      <c r="W196" s="17">
        <f>H196 + S196 + R196 + T196</f>
        <v/>
      </c>
      <c r="X196" s="6">
        <f>SUMIF('Stock - ETA'!$F$3:F2202,'Rango proyecciones'!C196,'Stock - ETA'!$S$3:S2202)</f>
        <v/>
      </c>
      <c r="Y196" s="9" t="n"/>
      <c r="Z196" s="17">
        <f>X196 + Y196</f>
        <v/>
      </c>
      <c r="AA196" s="9">
        <f>SUMIF('Stock - ETA'!$F$3:F2202,'Rango proyecciones'!C196,'Stock - ETA'!$I$3:I2202)</f>
        <v/>
      </c>
      <c r="AB196" s="9" t="n"/>
      <c r="AC196" s="17">
        <f>AA196 + AB196</f>
        <v/>
      </c>
      <c r="AD196" s="6" t="n">
        <v>168000</v>
      </c>
      <c r="AE196" s="9">
        <f>SUMIF('Stock - ETA'!$F$3:F2202,'Rango proyecciones'!C196,'Stock - ETA'!$T$3:T2202)</f>
        <v/>
      </c>
      <c r="AF196" s="17">
        <f> 0.6 * AD196 + AE196</f>
        <v/>
      </c>
      <c r="AG196" s="9">
        <f>SUMIF('Stock - ETA'!$F$3:F2202,'Rango proyecciones'!C196,'Stock - ETA'!$J$3:J2202)</f>
        <v/>
      </c>
      <c r="AH196" s="17">
        <f> 0.6 * AD196 + AG196</f>
        <v/>
      </c>
      <c r="AI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sudamerica1020869</t>
        </is>
      </c>
      <c r="D197" s="4" t="inlineStr">
        <is>
          <t>Agro Sudamerica</t>
        </is>
      </c>
      <c r="E197" s="4" t="n">
        <v>1020869</v>
      </c>
      <c r="F197" s="4" t="inlineStr">
        <is>
          <t>GO Cos 79@ Bo Cj 20k AS</t>
        </is>
      </c>
      <c r="G197" s="4" t="inlineStr">
        <is>
          <t>Cost-Pec</t>
        </is>
      </c>
      <c r="H197" s="6" t="n">
        <v>0</v>
      </c>
      <c r="I197" s="9" t="n">
        <v>24000</v>
      </c>
      <c r="J197" s="9" t="n">
        <v>3655.236</v>
      </c>
      <c r="K197" s="9" t="n">
        <v>36021.9</v>
      </c>
      <c r="L197" s="6">
        <f>MAX(J197 - K197, 0) * MAX((0 - 10)/(10), 0)</f>
        <v/>
      </c>
      <c r="M197" s="9">
        <f>SUMIF('Stock - ETA'!$F$3:F2202,'Rango proyecciones'!C197,'Stock - ETA'!$R$3:R2202)</f>
        <v/>
      </c>
      <c r="N197" s="9">
        <f>SUMIF('Stock - Puerto Chile'!$G$2:G649,'Rango proyecciones'!C197,'Stock - Puerto Chile'!$L$2:L649)</f>
        <v/>
      </c>
      <c r="O197" s="9" t="n"/>
      <c r="P197" s="9" t="n"/>
      <c r="Q197" s="17">
        <f>H197 + M197 + N197 + L197</f>
        <v/>
      </c>
      <c r="R197" s="9">
        <f>MAX(J197 - K197, 0) * MAX((0 - 7)/(7), 0)</f>
        <v/>
      </c>
      <c r="S197" s="9">
        <f>SUMIF('Stock - ETA'!$F$3:F2202,'Rango proyecciones'!C197,'Stock - ETA'!$H$3:H2202)</f>
        <v/>
      </c>
      <c r="T197" s="9">
        <f>SUMIF('Stock - Puerto Chile'!$G$2:G649,'Rango proyecciones'!C197,'Stock - Puerto Chile'!$N$2:N649)</f>
        <v/>
      </c>
      <c r="U197" s="9" t="n"/>
      <c r="V197" s="9" t="n"/>
      <c r="W197" s="17">
        <f>H197 + S197 + R197 + T197</f>
        <v/>
      </c>
      <c r="X197" s="6">
        <f>SUMIF('Stock - ETA'!$F$3:F2202,'Rango proyecciones'!C197,'Stock - ETA'!$S$3:S2202)</f>
        <v/>
      </c>
      <c r="Y197" s="9" t="n"/>
      <c r="Z197" s="17">
        <f>X197 + Y197</f>
        <v/>
      </c>
      <c r="AA197" s="9">
        <f>SUMIF('Stock - ETA'!$F$3:F2202,'Rango proyecciones'!C197,'Stock - ETA'!$I$3:I2202)</f>
        <v/>
      </c>
      <c r="AB197" s="9" t="n"/>
      <c r="AC197" s="17">
        <f>AA197 + AB197</f>
        <v/>
      </c>
      <c r="AD197" s="6" t="n">
        <v>24000</v>
      </c>
      <c r="AE197" s="9">
        <f>SUMIF('Stock - ETA'!$F$3:F2202,'Rango proyecciones'!C197,'Stock - ETA'!$T$3:T2202)</f>
        <v/>
      </c>
      <c r="AF197" s="17">
        <f> 0.6 * AD197 + AE197</f>
        <v/>
      </c>
      <c r="AG197" s="9">
        <f>SUMIF('Stock - ETA'!$F$3:F2202,'Rango proyecciones'!C197,'Stock - ETA'!$J$3:J2202)</f>
        <v/>
      </c>
      <c r="AH197" s="17">
        <f> 0.6 * AD197 + AG197</f>
        <v/>
      </c>
      <c r="AI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sudamerica1020886</t>
        </is>
      </c>
      <c r="D198" s="4" t="inlineStr">
        <is>
          <t>Agro Sudamerica</t>
        </is>
      </c>
      <c r="E198" s="4" t="n">
        <v>1020886</v>
      </c>
      <c r="F198" s="4" t="inlineStr">
        <is>
          <t>GO Panc Tecl Nor@ Cj 20k AS</t>
        </is>
      </c>
      <c r="G198" s="4" t="inlineStr">
        <is>
          <t>Panceta</t>
        </is>
      </c>
      <c r="H198" s="6" t="n">
        <v>57229.65</v>
      </c>
      <c r="I198" s="9" t="n">
        <v>72000</v>
      </c>
      <c r="J198" s="9" t="n">
        <v>14323.733</v>
      </c>
      <c r="K198" s="9" t="n">
        <v>23770.94</v>
      </c>
      <c r="L198" s="6">
        <f>MAX(J198 - K198, 0) * MAX((0 - 10)/(10), 0)</f>
        <v/>
      </c>
      <c r="M198" s="9">
        <f>SUMIF('Stock - ETA'!$F$3:F2202,'Rango proyecciones'!C198,'Stock - ETA'!$R$3:R2202)</f>
        <v/>
      </c>
      <c r="N198" s="9">
        <f>SUMIF('Stock - Puerto Chile'!$G$2:G649,'Rango proyecciones'!C198,'Stock - Puerto Chile'!$L$2:L649)</f>
        <v/>
      </c>
      <c r="O198" s="9" t="n"/>
      <c r="P198" s="9" t="n"/>
      <c r="Q198" s="17">
        <f>H198 + M198 + N198 + L198</f>
        <v/>
      </c>
      <c r="R198" s="9">
        <f>MAX(J198 - K198, 0) * MAX((0 - 7)/(7), 0)</f>
        <v/>
      </c>
      <c r="S198" s="9">
        <f>SUMIF('Stock - ETA'!$F$3:F2202,'Rango proyecciones'!C198,'Stock - ETA'!$H$3:H2202)</f>
        <v/>
      </c>
      <c r="T198" s="9">
        <f>SUMIF('Stock - Puerto Chile'!$G$2:G649,'Rango proyecciones'!C198,'Stock - Puerto Chile'!$N$2:N649)</f>
        <v/>
      </c>
      <c r="U198" s="9" t="n"/>
      <c r="V198" s="9" t="n"/>
      <c r="W198" s="17">
        <f>H198 + S198 + R198 + T198</f>
        <v/>
      </c>
      <c r="X198" s="6">
        <f>SUMIF('Stock - ETA'!$F$3:F2202,'Rango proyecciones'!C198,'Stock - ETA'!$S$3:S2202)</f>
        <v/>
      </c>
      <c r="Y198" s="9" t="n"/>
      <c r="Z198" s="17">
        <f>X198 + Y198</f>
        <v/>
      </c>
      <c r="AA198" s="9">
        <f>SUMIF('Stock - ETA'!$F$3:F2202,'Rango proyecciones'!C198,'Stock - ETA'!$I$3:I2202)</f>
        <v/>
      </c>
      <c r="AB198" s="9" t="n"/>
      <c r="AC198" s="17">
        <f>AA198 + AB198</f>
        <v/>
      </c>
      <c r="AD198" s="6" t="n">
        <v>5651</v>
      </c>
      <c r="AE198" s="9">
        <f>SUMIF('Stock - ETA'!$F$3:F2202,'Rango proyecciones'!C198,'Stock - ETA'!$T$3:T2202)</f>
        <v/>
      </c>
      <c r="AF198" s="17">
        <f> 0.6 * AD198 + AE198</f>
        <v/>
      </c>
      <c r="AG198" s="9">
        <f>SUMIF('Stock - ETA'!$F$3:F2202,'Rango proyecciones'!C198,'Stock - ETA'!$J$3:J2202)</f>
        <v/>
      </c>
      <c r="AH198" s="17">
        <f> 0.6 * AD198 + AG198</f>
        <v/>
      </c>
      <c r="AI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sudamerica1020925</t>
        </is>
      </c>
      <c r="D199" s="4" t="inlineStr">
        <is>
          <t>Agro Sudamerica</t>
        </is>
      </c>
      <c r="E199" s="4" t="n">
        <v>1020925</v>
      </c>
      <c r="F199" s="4" t="inlineStr">
        <is>
          <t>GO Grasa Forro Pna Limp@ Cj 20k AS</t>
        </is>
      </c>
      <c r="G199" s="4" t="inlineStr">
        <is>
          <t>Grasas</t>
        </is>
      </c>
      <c r="H199" s="6" t="n">
        <v>24010.56</v>
      </c>
      <c r="I199" s="9" t="n">
        <v>0</v>
      </c>
      <c r="J199" s="9" t="n">
        <v>23542.93</v>
      </c>
      <c r="K199" s="9" t="n">
        <v>37497.42</v>
      </c>
      <c r="L199" s="6">
        <f>MAX(J199 - K199, 0) * MAX((0 - 10)/(10), 0)</f>
        <v/>
      </c>
      <c r="M199" s="9">
        <f>SUMIF('Stock - ETA'!$F$3:F2202,'Rango proyecciones'!C199,'Stock - ETA'!$R$3:R2202)</f>
        <v/>
      </c>
      <c r="N199" s="9">
        <f>SUMIF('Stock - Puerto Chile'!$G$2:G649,'Rango proyecciones'!C199,'Stock - Puerto Chile'!$L$2:L649)</f>
        <v/>
      </c>
      <c r="O199" s="9" t="n"/>
      <c r="P199" s="9" t="n"/>
      <c r="Q199" s="17">
        <f>H199 + M199 + N199 + L199</f>
        <v/>
      </c>
      <c r="R199" s="9">
        <f>MAX(J199 - K199, 0) * MAX((0 - 7)/(7), 0)</f>
        <v/>
      </c>
      <c r="S199" s="9">
        <f>SUMIF('Stock - ETA'!$F$3:F2202,'Rango proyecciones'!C199,'Stock - ETA'!$H$3:H2202)</f>
        <v/>
      </c>
      <c r="T199" s="9">
        <f>SUMIF('Stock - Puerto Chile'!$G$2:G649,'Rango proyecciones'!C199,'Stock - Puerto Chile'!$N$2:N649)</f>
        <v/>
      </c>
      <c r="U199" s="9" t="n"/>
      <c r="V199" s="9" t="n"/>
      <c r="W199" s="17">
        <f>H199 + S199 + R199 + T199</f>
        <v/>
      </c>
      <c r="X199" s="6">
        <f>SUMIF('Stock - ETA'!$F$3:F2202,'Rango proyecciones'!C199,'Stock - ETA'!$S$3:S2202)</f>
        <v/>
      </c>
      <c r="Y199" s="9" t="n"/>
      <c r="Z199" s="17">
        <f>X199 + Y199</f>
        <v/>
      </c>
      <c r="AA199" s="9">
        <f>SUMIF('Stock - ETA'!$F$3:F2202,'Rango proyecciones'!C199,'Stock - ETA'!$I$3:I2202)</f>
        <v/>
      </c>
      <c r="AB199" s="9" t="n"/>
      <c r="AC199" s="17">
        <f>AA199 + AB199</f>
        <v/>
      </c>
      <c r="AD199" s="6" t="n"/>
      <c r="AE199" s="9">
        <f>SUMIF('Stock - ETA'!$F$3:F2202,'Rango proyecciones'!C199,'Stock - ETA'!$T$3:T2202)</f>
        <v/>
      </c>
      <c r="AF199" s="17">
        <f> 0.6 * AD199 + AE199</f>
        <v/>
      </c>
      <c r="AG199" s="9">
        <f>SUMIF('Stock - ETA'!$F$3:F2202,'Rango proyecciones'!C199,'Stock - ETA'!$J$3:J2202)</f>
        <v/>
      </c>
      <c r="AH199" s="17">
        <f> 0.6 * AD199 + AG199</f>
        <v/>
      </c>
      <c r="AI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sudamerica1020944</t>
        </is>
      </c>
      <c r="D200" s="4" t="inlineStr">
        <is>
          <t>Agro Sudamerica</t>
        </is>
      </c>
      <c r="E200" s="4" t="n">
        <v>1020944</v>
      </c>
      <c r="F200" s="4" t="inlineStr">
        <is>
          <t>GO PpPna 59@ Fi Cj 20k AS</t>
        </is>
      </c>
      <c r="G200" s="4" t="inlineStr">
        <is>
          <t>Pierna</t>
        </is>
      </c>
      <c r="H200" s="6" t="n">
        <v>634256.49</v>
      </c>
      <c r="I200" s="9" t="n">
        <v>619322</v>
      </c>
      <c r="J200" s="9" t="n">
        <v>625529.799</v>
      </c>
      <c r="K200" s="9" t="n">
        <v>629000.35</v>
      </c>
      <c r="L200" s="6">
        <f>MAX(J200 - K200, 0) * MAX((0 - 10)/(10), 0)</f>
        <v/>
      </c>
      <c r="M200" s="9">
        <f>SUMIF('Stock - ETA'!$F$3:F2202,'Rango proyecciones'!C200,'Stock - ETA'!$R$3:R2202)</f>
        <v/>
      </c>
      <c r="N200" s="9">
        <f>SUMIF('Stock - Puerto Chile'!$G$2:G649,'Rango proyecciones'!C200,'Stock - Puerto Chile'!$L$2:L649)</f>
        <v/>
      </c>
      <c r="O200" s="9" t="n"/>
      <c r="P200" s="9" t="n"/>
      <c r="Q200" s="17">
        <f>H200 + M200 + N200 + L200</f>
        <v/>
      </c>
      <c r="R200" s="9">
        <f>MAX(J200 - K200, 0) * MAX((0 - 7)/(7), 0)</f>
        <v/>
      </c>
      <c r="S200" s="9">
        <f>SUMIF('Stock - ETA'!$F$3:F2202,'Rango proyecciones'!C200,'Stock - ETA'!$H$3:H2202)</f>
        <v/>
      </c>
      <c r="T200" s="9">
        <f>SUMIF('Stock - Puerto Chile'!$G$2:G649,'Rango proyecciones'!C200,'Stock - Puerto Chile'!$N$2:N649)</f>
        <v/>
      </c>
      <c r="U200" s="9" t="n"/>
      <c r="V200" s="9" t="n"/>
      <c r="W200" s="17">
        <f>H200 + S200 + R200 + T200</f>
        <v/>
      </c>
      <c r="X200" s="6">
        <f>SUMIF('Stock - ETA'!$F$3:F2202,'Rango proyecciones'!C200,'Stock - ETA'!$S$3:S2202)</f>
        <v/>
      </c>
      <c r="Y200" s="9" t="n"/>
      <c r="Z200" s="17">
        <f>X200 + Y200</f>
        <v/>
      </c>
      <c r="AA200" s="9">
        <f>SUMIF('Stock - ETA'!$F$3:F2202,'Rango proyecciones'!C200,'Stock - ETA'!$I$3:I2202)</f>
        <v/>
      </c>
      <c r="AB200" s="9" t="n"/>
      <c r="AC200" s="17">
        <f>AA200 + AB200</f>
        <v/>
      </c>
      <c r="AD200" s="6" t="n">
        <v>408000</v>
      </c>
      <c r="AE200" s="9">
        <f>SUMIF('Stock - ETA'!$F$3:F2202,'Rango proyecciones'!C200,'Stock - ETA'!$T$3:T2202)</f>
        <v/>
      </c>
      <c r="AF200" s="17">
        <f> 0.6 * AD200 + AE200</f>
        <v/>
      </c>
      <c r="AG200" s="9">
        <f>SUMIF('Stock - ETA'!$F$3:F2202,'Rango proyecciones'!C200,'Stock - ETA'!$J$3:J2202)</f>
        <v/>
      </c>
      <c r="AH200" s="17">
        <f> 0.6 * AD200 + AG200</f>
        <v/>
      </c>
      <c r="AI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sudamerica1021023</t>
        </is>
      </c>
      <c r="D201" s="4" t="inlineStr">
        <is>
          <t>Agro Sudamerica</t>
        </is>
      </c>
      <c r="E201" s="4" t="n">
        <v>1021023</v>
      </c>
      <c r="F201" s="4" t="inlineStr">
        <is>
          <t>GO Gord rebaje@ Bo Cj 20k AS</t>
        </is>
      </c>
      <c r="G201" s="4" t="inlineStr">
        <is>
          <t>Grasas</t>
        </is>
      </c>
      <c r="H201" s="6" t="n">
        <v>119885.92</v>
      </c>
      <c r="I201" s="9" t="n">
        <v>120000</v>
      </c>
      <c r="J201" s="9" t="n">
        <v>134251.944</v>
      </c>
      <c r="K201" s="9" t="n">
        <v>137694.32</v>
      </c>
      <c r="L201" s="6">
        <f>MAX(J201 - K201, 0) * MAX((0 - 10)/(10), 0)</f>
        <v/>
      </c>
      <c r="M201" s="9">
        <f>SUMIF('Stock - ETA'!$F$3:F2202,'Rango proyecciones'!C201,'Stock - ETA'!$R$3:R2202)</f>
        <v/>
      </c>
      <c r="N201" s="9">
        <f>SUMIF('Stock - Puerto Chile'!$G$2:G649,'Rango proyecciones'!C201,'Stock - Puerto Chile'!$L$2:L649)</f>
        <v/>
      </c>
      <c r="O201" s="9" t="n"/>
      <c r="P201" s="9" t="n"/>
      <c r="Q201" s="17">
        <f>H201 + M201 + N201 + L201</f>
        <v/>
      </c>
      <c r="R201" s="9">
        <f>MAX(J201 - K201, 0) * MAX((0 - 7)/(7), 0)</f>
        <v/>
      </c>
      <c r="S201" s="9">
        <f>SUMIF('Stock - ETA'!$F$3:F2202,'Rango proyecciones'!C201,'Stock - ETA'!$H$3:H2202)</f>
        <v/>
      </c>
      <c r="T201" s="9">
        <f>SUMIF('Stock - Puerto Chile'!$G$2:G649,'Rango proyecciones'!C201,'Stock - Puerto Chile'!$N$2:N649)</f>
        <v/>
      </c>
      <c r="U201" s="9" t="n"/>
      <c r="V201" s="9" t="n"/>
      <c r="W201" s="17">
        <f>H201 + S201 + R201 + T201</f>
        <v/>
      </c>
      <c r="X201" s="6">
        <f>SUMIF('Stock - ETA'!$F$3:F2202,'Rango proyecciones'!C201,'Stock - ETA'!$S$3:S2202)</f>
        <v/>
      </c>
      <c r="Y201" s="9" t="n"/>
      <c r="Z201" s="17">
        <f>X201 + Y201</f>
        <v/>
      </c>
      <c r="AA201" s="9">
        <f>SUMIF('Stock - ETA'!$F$3:F2202,'Rango proyecciones'!C201,'Stock - ETA'!$I$3:I2202)</f>
        <v/>
      </c>
      <c r="AB201" s="9" t="n"/>
      <c r="AC201" s="17">
        <f>AA201 + AB201</f>
        <v/>
      </c>
      <c r="AD201" s="6" t="n">
        <v>141540</v>
      </c>
      <c r="AE201" s="9">
        <f>SUMIF('Stock - ETA'!$F$3:F2202,'Rango proyecciones'!C201,'Stock - ETA'!$T$3:T2202)</f>
        <v/>
      </c>
      <c r="AF201" s="17">
        <f> 0.6 * AD201 + AE201</f>
        <v/>
      </c>
      <c r="AG201" s="9">
        <f>SUMIF('Stock - ETA'!$F$3:F2202,'Rango proyecciones'!C201,'Stock - ETA'!$J$3:J2202)</f>
        <v/>
      </c>
      <c r="AH201" s="17">
        <f> 0.6 * AD201 + AG201</f>
        <v/>
      </c>
      <c r="AI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sudamerica1021039</t>
        </is>
      </c>
      <c r="D202" s="4" t="inlineStr">
        <is>
          <t>Agro Sudamerica</t>
        </is>
      </c>
      <c r="E202" s="4" t="n">
        <v>1021039</v>
      </c>
      <c r="F202" s="4" t="inlineStr">
        <is>
          <t>GO Cue Papda CP@ Cj 20k bca AS</t>
        </is>
      </c>
      <c r="G202" s="4" t="inlineStr">
        <is>
          <t>Cueros</t>
        </is>
      </c>
      <c r="H202" s="6" t="n">
        <v>25241.49</v>
      </c>
      <c r="I202" s="9" t="n">
        <v>24000</v>
      </c>
      <c r="J202" s="9" t="n">
        <v>25732.839</v>
      </c>
      <c r="K202" s="9" t="n">
        <v>30502.9</v>
      </c>
      <c r="L202" s="6">
        <f>MAX(J202 - K202, 0) * MAX((0 - 10)/(10), 0)</f>
        <v/>
      </c>
      <c r="M202" s="9">
        <f>SUMIF('Stock - ETA'!$F$3:F2202,'Rango proyecciones'!C202,'Stock - ETA'!$R$3:R2202)</f>
        <v/>
      </c>
      <c r="N202" s="9">
        <f>SUMIF('Stock - Puerto Chile'!$G$2:G649,'Rango proyecciones'!C202,'Stock - Puerto Chile'!$L$2:L649)</f>
        <v/>
      </c>
      <c r="O202" s="9" t="n"/>
      <c r="P202" s="9" t="n"/>
      <c r="Q202" s="17">
        <f>H202 + M202 + N202 + L202</f>
        <v/>
      </c>
      <c r="R202" s="9">
        <f>MAX(J202 - K202, 0) * MAX((0 - 7)/(7), 0)</f>
        <v/>
      </c>
      <c r="S202" s="9">
        <f>SUMIF('Stock - ETA'!$F$3:F2202,'Rango proyecciones'!C202,'Stock - ETA'!$H$3:H2202)</f>
        <v/>
      </c>
      <c r="T202" s="9">
        <f>SUMIF('Stock - Puerto Chile'!$G$2:G649,'Rango proyecciones'!C202,'Stock - Puerto Chile'!$N$2:N649)</f>
        <v/>
      </c>
      <c r="U202" s="9" t="n"/>
      <c r="V202" s="9" t="n"/>
      <c r="W202" s="17">
        <f>H202 + S202 + R202 + T202</f>
        <v/>
      </c>
      <c r="X202" s="6">
        <f>SUMIF('Stock - ETA'!$F$3:F2202,'Rango proyecciones'!C202,'Stock - ETA'!$S$3:S2202)</f>
        <v/>
      </c>
      <c r="Y202" s="9" t="n"/>
      <c r="Z202" s="17">
        <f>X202 + Y202</f>
        <v/>
      </c>
      <c r="AA202" s="9">
        <f>SUMIF('Stock - ETA'!$F$3:F2202,'Rango proyecciones'!C202,'Stock - ETA'!$I$3:I2202)</f>
        <v/>
      </c>
      <c r="AB202" s="9" t="n"/>
      <c r="AC202" s="17">
        <f>AA202 + AB202</f>
        <v/>
      </c>
      <c r="AD202" s="6" t="n">
        <v>40429</v>
      </c>
      <c r="AE202" s="9">
        <f>SUMIF('Stock - ETA'!$F$3:F2202,'Rango proyecciones'!C202,'Stock - ETA'!$T$3:T2202)</f>
        <v/>
      </c>
      <c r="AF202" s="17">
        <f> 0.6 * AD202 + AE202</f>
        <v/>
      </c>
      <c r="AG202" s="9">
        <f>SUMIF('Stock - ETA'!$F$3:F2202,'Rango proyecciones'!C202,'Stock - ETA'!$J$3:J2202)</f>
        <v/>
      </c>
      <c r="AH202" s="17">
        <f> 0.6 * AD202 + AG202</f>
        <v/>
      </c>
      <c r="AI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sudamerica1021077</t>
        </is>
      </c>
      <c r="D203" s="4" t="inlineStr">
        <is>
          <t>Agro Sudamerica</t>
        </is>
      </c>
      <c r="E203" s="4" t="n">
        <v>1021077</v>
      </c>
      <c r="F203" s="4" t="inlineStr">
        <is>
          <t>GO Gord chic@ Cj 20k AS</t>
        </is>
      </c>
      <c r="G203" s="4" t="inlineStr">
        <is>
          <t>Grasas</t>
        </is>
      </c>
      <c r="H203" s="6" t="n">
        <v>30927.58</v>
      </c>
      <c r="I203" s="9" t="n">
        <v>30000</v>
      </c>
      <c r="J203" s="9" t="n">
        <v>0</v>
      </c>
      <c r="K203" s="9" t="n">
        <v>0</v>
      </c>
      <c r="L203" s="6">
        <f>MAX(J203 - K203, 0) * MAX((0 - 10)/(10), 0)</f>
        <v/>
      </c>
      <c r="M203" s="9">
        <f>SUMIF('Stock - ETA'!$F$3:F2202,'Rango proyecciones'!C203,'Stock - ETA'!$R$3:R2202)</f>
        <v/>
      </c>
      <c r="N203" s="9">
        <f>SUMIF('Stock - Puerto Chile'!$G$2:G649,'Rango proyecciones'!C203,'Stock - Puerto Chile'!$L$2:L649)</f>
        <v/>
      </c>
      <c r="O203" s="9" t="n"/>
      <c r="P203" s="9" t="n"/>
      <c r="Q203" s="17">
        <f>H203 + M203 + N203 + L203</f>
        <v/>
      </c>
      <c r="R203" s="9">
        <f>MAX(J203 - K203, 0) * MAX((0 - 7)/(7), 0)</f>
        <v/>
      </c>
      <c r="S203" s="9">
        <f>SUMIF('Stock - ETA'!$F$3:F2202,'Rango proyecciones'!C203,'Stock - ETA'!$H$3:H2202)</f>
        <v/>
      </c>
      <c r="T203" s="9">
        <f>SUMIF('Stock - Puerto Chile'!$G$2:G649,'Rango proyecciones'!C203,'Stock - Puerto Chile'!$N$2:N649)</f>
        <v/>
      </c>
      <c r="U203" s="9" t="n"/>
      <c r="V203" s="9" t="n"/>
      <c r="W203" s="17">
        <f>H203 + S203 + R203 + T203</f>
        <v/>
      </c>
      <c r="X203" s="6">
        <f>SUMIF('Stock - ETA'!$F$3:F2202,'Rango proyecciones'!C203,'Stock - ETA'!$S$3:S2202)</f>
        <v/>
      </c>
      <c r="Y203" s="9" t="n"/>
      <c r="Z203" s="17">
        <f>X203 + Y203</f>
        <v/>
      </c>
      <c r="AA203" s="9">
        <f>SUMIF('Stock - ETA'!$F$3:F2202,'Rango proyecciones'!C203,'Stock - ETA'!$I$3:I2202)</f>
        <v/>
      </c>
      <c r="AB203" s="9" t="n"/>
      <c r="AC203" s="17">
        <f>AA203 + AB203</f>
        <v/>
      </c>
      <c r="AD203" s="6" t="n">
        <v>24000</v>
      </c>
      <c r="AE203" s="9">
        <f>SUMIF('Stock - ETA'!$F$3:F2202,'Rango proyecciones'!C203,'Stock - ETA'!$T$3:T2202)</f>
        <v/>
      </c>
      <c r="AF203" s="17">
        <f> 0.6 * AD203 + AE203</f>
        <v/>
      </c>
      <c r="AG203" s="9">
        <f>SUMIF('Stock - ETA'!$F$3:F2202,'Rango proyecciones'!C203,'Stock - ETA'!$J$3:J2202)</f>
        <v/>
      </c>
      <c r="AH203" s="17">
        <f> 0.6 * AD203 + AG203</f>
        <v/>
      </c>
      <c r="AI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sudamerica1021078</t>
        </is>
      </c>
      <c r="D204" s="4" t="inlineStr">
        <is>
          <t>Agro Sudamerica</t>
        </is>
      </c>
      <c r="E204" s="4" t="n">
        <v>1021078</v>
      </c>
      <c r="F204" s="4" t="inlineStr">
        <is>
          <t>GO Triming 80/20@ Cj 20k AS</t>
        </is>
      </c>
      <c r="G204" s="4" t="inlineStr">
        <is>
          <t>Recortes</t>
        </is>
      </c>
      <c r="H204" s="6" t="n">
        <v>71977.56</v>
      </c>
      <c r="I204" s="9" t="n">
        <v>48000</v>
      </c>
      <c r="J204" s="9" t="n">
        <v>92261.11</v>
      </c>
      <c r="K204" s="9" t="n">
        <v>83787.82000000001</v>
      </c>
      <c r="L204" s="6">
        <f>MAX(J204 - K204, 0) * MAX((0 - 10)/(10), 0)</f>
        <v/>
      </c>
      <c r="M204" s="9">
        <f>SUMIF('Stock - ETA'!$F$3:F2202,'Rango proyecciones'!C204,'Stock - ETA'!$R$3:R2202)</f>
        <v/>
      </c>
      <c r="N204" s="9">
        <f>SUMIF('Stock - Puerto Chile'!$G$2:G649,'Rango proyecciones'!C204,'Stock - Puerto Chile'!$L$2:L649)</f>
        <v/>
      </c>
      <c r="O204" s="9" t="n"/>
      <c r="P204" s="9" t="n"/>
      <c r="Q204" s="17">
        <f>H204 + M204 + N204 + L204</f>
        <v/>
      </c>
      <c r="R204" s="9">
        <f>MAX(J204 - K204, 0) * MAX((0 - 7)/(7), 0)</f>
        <v/>
      </c>
      <c r="S204" s="9">
        <f>SUMIF('Stock - ETA'!$F$3:F2202,'Rango proyecciones'!C204,'Stock - ETA'!$H$3:H2202)</f>
        <v/>
      </c>
      <c r="T204" s="9">
        <f>SUMIF('Stock - Puerto Chile'!$G$2:G649,'Rango proyecciones'!C204,'Stock - Puerto Chile'!$N$2:N649)</f>
        <v/>
      </c>
      <c r="U204" s="9" t="n"/>
      <c r="V204" s="9" t="n"/>
      <c r="W204" s="17">
        <f>H204 + S204 + R204 + T204</f>
        <v/>
      </c>
      <c r="X204" s="6">
        <f>SUMIF('Stock - ETA'!$F$3:F2202,'Rango proyecciones'!C204,'Stock - ETA'!$S$3:S2202)</f>
        <v/>
      </c>
      <c r="Y204" s="9" t="n"/>
      <c r="Z204" s="17">
        <f>X204 + Y204</f>
        <v/>
      </c>
      <c r="AA204" s="9">
        <f>SUMIF('Stock - ETA'!$F$3:F2202,'Rango proyecciones'!C204,'Stock - ETA'!$I$3:I2202)</f>
        <v/>
      </c>
      <c r="AB204" s="9" t="n"/>
      <c r="AC204" s="17">
        <f>AA204 + AB204</f>
        <v/>
      </c>
      <c r="AD204" s="6" t="n"/>
      <c r="AE204" s="9">
        <f>SUMIF('Stock - ETA'!$F$3:F2202,'Rango proyecciones'!C204,'Stock - ETA'!$T$3:T2202)</f>
        <v/>
      </c>
      <c r="AF204" s="17">
        <f> 0.6 * AD204 + AE204</f>
        <v/>
      </c>
      <c r="AG204" s="9">
        <f>SUMIF('Stock - ETA'!$F$3:F2202,'Rango proyecciones'!C204,'Stock - ETA'!$J$3:J2202)</f>
        <v/>
      </c>
      <c r="AH204" s="17">
        <f> 0.6 * AD204 + AG204</f>
        <v/>
      </c>
      <c r="AI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sudamerica1021082</t>
        </is>
      </c>
      <c r="D205" s="4" t="inlineStr">
        <is>
          <t>Agro Sudamerica</t>
        </is>
      </c>
      <c r="E205" s="4" t="n">
        <v>1021082</v>
      </c>
      <c r="F205" s="4" t="inlineStr">
        <is>
          <t>GO Triming 70/30@ Cj 20k AS</t>
        </is>
      </c>
      <c r="G205" s="4" t="inlineStr">
        <is>
          <t>Recortes</t>
        </is>
      </c>
      <c r="H205" s="6" t="n">
        <v>11120.94</v>
      </c>
      <c r="I205" s="9" t="n">
        <v>0</v>
      </c>
      <c r="J205" s="9" t="n">
        <v>0</v>
      </c>
      <c r="K205" s="9" t="n">
        <v>0</v>
      </c>
      <c r="L205" s="6">
        <f>MAX(J205 - K205, 0) * MAX((0 - 10)/(10), 0)</f>
        <v/>
      </c>
      <c r="M205" s="9">
        <f>SUMIF('Stock - ETA'!$F$3:F2202,'Rango proyecciones'!C205,'Stock - ETA'!$R$3:R2202)</f>
        <v/>
      </c>
      <c r="N205" s="9">
        <f>SUMIF('Stock - Puerto Chile'!$G$2:G649,'Rango proyecciones'!C205,'Stock - Puerto Chile'!$L$2:L649)</f>
        <v/>
      </c>
      <c r="O205" s="9" t="n"/>
      <c r="P205" s="9" t="n"/>
      <c r="Q205" s="17">
        <f>H205 + M205 + N205 + L205</f>
        <v/>
      </c>
      <c r="R205" s="9">
        <f>MAX(J205 - K205, 0) * MAX((0 - 7)/(7), 0)</f>
        <v/>
      </c>
      <c r="S205" s="9">
        <f>SUMIF('Stock - ETA'!$F$3:F2202,'Rango proyecciones'!C205,'Stock - ETA'!$H$3:H2202)</f>
        <v/>
      </c>
      <c r="T205" s="9">
        <f>SUMIF('Stock - Puerto Chile'!$G$2:G649,'Rango proyecciones'!C205,'Stock - Puerto Chile'!$N$2:N649)</f>
        <v/>
      </c>
      <c r="U205" s="9" t="n"/>
      <c r="V205" s="9" t="n"/>
      <c r="W205" s="17">
        <f>H205 + S205 + R205 + T205</f>
        <v/>
      </c>
      <c r="X205" s="6">
        <f>SUMIF('Stock - ETA'!$F$3:F2202,'Rango proyecciones'!C205,'Stock - ETA'!$S$3:S2202)</f>
        <v/>
      </c>
      <c r="Y205" s="9" t="n"/>
      <c r="Z205" s="17">
        <f>X205 + Y205</f>
        <v/>
      </c>
      <c r="AA205" s="9">
        <f>SUMIF('Stock - ETA'!$F$3:F2202,'Rango proyecciones'!C205,'Stock - ETA'!$I$3:I2202)</f>
        <v/>
      </c>
      <c r="AB205" s="9" t="n"/>
      <c r="AC205" s="17">
        <f>AA205 + AB205</f>
        <v/>
      </c>
      <c r="AD205" s="6" t="n"/>
      <c r="AE205" s="9">
        <f>SUMIF('Stock - ETA'!$F$3:F2202,'Rango proyecciones'!C205,'Stock - ETA'!$T$3:T2202)</f>
        <v/>
      </c>
      <c r="AF205" s="17">
        <f> 0.6 * AD205 + AE205</f>
        <v/>
      </c>
      <c r="AG205" s="9">
        <f>SUMIF('Stock - ETA'!$F$3:F2202,'Rango proyecciones'!C205,'Stock - ETA'!$J$3:J2202)</f>
        <v/>
      </c>
      <c r="AH205" s="17">
        <f> 0.6 * AD205 + AG205</f>
        <v/>
      </c>
      <c r="AI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sudamerica1021085</t>
        </is>
      </c>
      <c r="D206" s="4" t="inlineStr">
        <is>
          <t>Agro Sudamerica</t>
        </is>
      </c>
      <c r="E206" s="4" t="n">
        <v>1021085</v>
      </c>
      <c r="F206" s="4" t="inlineStr">
        <is>
          <t>GO Gord Esp@ Cj 20k AS</t>
        </is>
      </c>
      <c r="G206" s="4" t="inlineStr">
        <is>
          <t>Grasas</t>
        </is>
      </c>
      <c r="H206" s="6" t="n">
        <v>24012</v>
      </c>
      <c r="I206" s="9" t="n">
        <v>24000</v>
      </c>
      <c r="J206" s="9" t="n">
        <v>20266.827</v>
      </c>
      <c r="K206" s="9" t="n">
        <v>19774.06</v>
      </c>
      <c r="L206" s="6">
        <f>MAX(J206 - K206, 0) * MAX((0 - 10)/(10), 0)</f>
        <v/>
      </c>
      <c r="M206" s="9">
        <f>SUMIF('Stock - ETA'!$F$3:F2202,'Rango proyecciones'!C206,'Stock - ETA'!$R$3:R2202)</f>
        <v/>
      </c>
      <c r="N206" s="9">
        <f>SUMIF('Stock - Puerto Chile'!$G$2:G649,'Rango proyecciones'!C206,'Stock - Puerto Chile'!$L$2:L649)</f>
        <v/>
      </c>
      <c r="O206" s="9" t="n"/>
      <c r="P206" s="9" t="n"/>
      <c r="Q206" s="17">
        <f>H206 + M206 + N206 + L206</f>
        <v/>
      </c>
      <c r="R206" s="9">
        <f>MAX(J206 - K206, 0) * MAX((0 - 7)/(7), 0)</f>
        <v/>
      </c>
      <c r="S206" s="9">
        <f>SUMIF('Stock - ETA'!$F$3:F2202,'Rango proyecciones'!C206,'Stock - ETA'!$H$3:H2202)</f>
        <v/>
      </c>
      <c r="T206" s="9">
        <f>SUMIF('Stock - Puerto Chile'!$G$2:G649,'Rango proyecciones'!C206,'Stock - Puerto Chile'!$N$2:N649)</f>
        <v/>
      </c>
      <c r="U206" s="9" t="n"/>
      <c r="V206" s="9" t="n"/>
      <c r="W206" s="17">
        <f>H206 + S206 + R206 + T206</f>
        <v/>
      </c>
      <c r="X206" s="6">
        <f>SUMIF('Stock - ETA'!$F$3:F2202,'Rango proyecciones'!C206,'Stock - ETA'!$S$3:S2202)</f>
        <v/>
      </c>
      <c r="Y206" s="9" t="n"/>
      <c r="Z206" s="17">
        <f>X206 + Y206</f>
        <v/>
      </c>
      <c r="AA206" s="9">
        <f>SUMIF('Stock - ETA'!$F$3:F2202,'Rango proyecciones'!C206,'Stock - ETA'!$I$3:I2202)</f>
        <v/>
      </c>
      <c r="AB206" s="9" t="n"/>
      <c r="AC206" s="17">
        <f>AA206 + AB206</f>
        <v/>
      </c>
      <c r="AD206" s="6" t="n">
        <v>24000</v>
      </c>
      <c r="AE206" s="9">
        <f>SUMIF('Stock - ETA'!$F$3:F2202,'Rango proyecciones'!C206,'Stock - ETA'!$T$3:T2202)</f>
        <v/>
      </c>
      <c r="AF206" s="17">
        <f> 0.6 * AD206 + AE206</f>
        <v/>
      </c>
      <c r="AG206" s="9">
        <f>SUMIF('Stock - ETA'!$F$3:F2202,'Rango proyecciones'!C206,'Stock - ETA'!$J$3:J2202)</f>
        <v/>
      </c>
      <c r="AH206" s="17">
        <f> 0.6 * AD206 + AG206</f>
        <v/>
      </c>
      <c r="AI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sudamerica1021092</t>
        </is>
      </c>
      <c r="D207" s="4" t="inlineStr">
        <is>
          <t>Agro Sudamerica</t>
        </is>
      </c>
      <c r="E207" s="4" t="n">
        <v>1021092</v>
      </c>
      <c r="F207" s="4" t="inlineStr">
        <is>
          <t>GO Triming 85/15@ Cj t-f 20k AS</t>
        </is>
      </c>
      <c r="G207" s="4" t="inlineStr">
        <is>
          <t>Recortes</t>
        </is>
      </c>
      <c r="H207" s="6" t="n">
        <v>54025.17</v>
      </c>
      <c r="I207" s="9" t="n">
        <v>54000</v>
      </c>
      <c r="J207" s="9" t="n">
        <v>62838.571</v>
      </c>
      <c r="K207" s="9" t="n">
        <v>65943.17999999999</v>
      </c>
      <c r="L207" s="6">
        <f>MAX(J207 - K207, 0) * MAX((0 - 10)/(10), 0)</f>
        <v/>
      </c>
      <c r="M207" s="9">
        <f>SUMIF('Stock - ETA'!$F$3:F2202,'Rango proyecciones'!C207,'Stock - ETA'!$R$3:R2202)</f>
        <v/>
      </c>
      <c r="N207" s="9">
        <f>SUMIF('Stock - Puerto Chile'!$G$2:G649,'Rango proyecciones'!C207,'Stock - Puerto Chile'!$L$2:L649)</f>
        <v/>
      </c>
      <c r="O207" s="9" t="n"/>
      <c r="P207" s="9" t="n"/>
      <c r="Q207" s="17">
        <f>H207 + M207 + N207 + L207</f>
        <v/>
      </c>
      <c r="R207" s="9">
        <f>MAX(J207 - K207, 0) * MAX((0 - 7)/(7), 0)</f>
        <v/>
      </c>
      <c r="S207" s="9">
        <f>SUMIF('Stock - ETA'!$F$3:F2202,'Rango proyecciones'!C207,'Stock - ETA'!$H$3:H2202)</f>
        <v/>
      </c>
      <c r="T207" s="9">
        <f>SUMIF('Stock - Puerto Chile'!$G$2:G649,'Rango proyecciones'!C207,'Stock - Puerto Chile'!$N$2:N649)</f>
        <v/>
      </c>
      <c r="U207" s="9" t="n"/>
      <c r="V207" s="9" t="n"/>
      <c r="W207" s="17">
        <f>H207 + S207 + R207 + T207</f>
        <v/>
      </c>
      <c r="X207" s="6">
        <f>SUMIF('Stock - ETA'!$F$3:F2202,'Rango proyecciones'!C207,'Stock - ETA'!$S$3:S2202)</f>
        <v/>
      </c>
      <c r="Y207" s="9" t="n"/>
      <c r="Z207" s="17">
        <f>X207 + Y207</f>
        <v/>
      </c>
      <c r="AA207" s="9">
        <f>SUMIF('Stock - ETA'!$F$3:F2202,'Rango proyecciones'!C207,'Stock - ETA'!$I$3:I2202)</f>
        <v/>
      </c>
      <c r="AB207" s="9" t="n"/>
      <c r="AC207" s="17">
        <f>AA207 + AB207</f>
        <v/>
      </c>
      <c r="AD207" s="6" t="n">
        <v>51174</v>
      </c>
      <c r="AE207" s="9">
        <f>SUMIF('Stock - ETA'!$F$3:F2202,'Rango proyecciones'!C207,'Stock - ETA'!$T$3:T2202)</f>
        <v/>
      </c>
      <c r="AF207" s="17">
        <f> 0.6 * AD207 + AE207</f>
        <v/>
      </c>
      <c r="AG207" s="9">
        <f>SUMIF('Stock - ETA'!$F$3:F2202,'Rango proyecciones'!C207,'Stock - ETA'!$J$3:J2202)</f>
        <v/>
      </c>
      <c r="AH207" s="17">
        <f> 0.6 * AD207 + AG207</f>
        <v/>
      </c>
      <c r="AI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sudamerica1021101</t>
        </is>
      </c>
      <c r="D208" s="4" t="inlineStr">
        <is>
          <t>Agro Sudamerica</t>
        </is>
      </c>
      <c r="E208" s="4" t="n">
        <v>1021101</v>
      </c>
      <c r="F208" s="4" t="inlineStr">
        <is>
          <t>GO Corazón Partido@ Cj t-f 20k AS</t>
        </is>
      </c>
      <c r="G208" s="4" t="inlineStr">
        <is>
          <t>Subprod</t>
        </is>
      </c>
      <c r="H208" s="6" t="n">
        <v>23980.94</v>
      </c>
      <c r="I208" s="9" t="n">
        <v>24000</v>
      </c>
      <c r="J208" s="9" t="n">
        <v>19160</v>
      </c>
      <c r="K208" s="9" t="n">
        <v>17964.91</v>
      </c>
      <c r="L208" s="6">
        <f>MAX(J208 - K208, 0) * MAX((0 - 10)/(10), 0)</f>
        <v/>
      </c>
      <c r="M208" s="9">
        <f>SUMIF('Stock - ETA'!$F$3:F2202,'Rango proyecciones'!C208,'Stock - ETA'!$R$3:R2202)</f>
        <v/>
      </c>
      <c r="N208" s="9">
        <f>SUMIF('Stock - Puerto Chile'!$G$2:G649,'Rango proyecciones'!C208,'Stock - Puerto Chile'!$L$2:L649)</f>
        <v/>
      </c>
      <c r="O208" s="9" t="n"/>
      <c r="P208" s="9" t="n"/>
      <c r="Q208" s="17">
        <f>H208 + M208 + N208 + L208</f>
        <v/>
      </c>
      <c r="R208" s="9">
        <f>MAX(J208 - K208, 0) * MAX((0 - 7)/(7), 0)</f>
        <v/>
      </c>
      <c r="S208" s="9">
        <f>SUMIF('Stock - ETA'!$F$3:F2202,'Rango proyecciones'!C208,'Stock - ETA'!$H$3:H2202)</f>
        <v/>
      </c>
      <c r="T208" s="9">
        <f>SUMIF('Stock - Puerto Chile'!$G$2:G649,'Rango proyecciones'!C208,'Stock - Puerto Chile'!$N$2:N649)</f>
        <v/>
      </c>
      <c r="U208" s="9" t="n"/>
      <c r="V208" s="9" t="n"/>
      <c r="W208" s="17">
        <f>H208 + S208 + R208 + T208</f>
        <v/>
      </c>
      <c r="X208" s="6">
        <f>SUMIF('Stock - ETA'!$F$3:F2202,'Rango proyecciones'!C208,'Stock - ETA'!$S$3:S2202)</f>
        <v/>
      </c>
      <c r="Y208" s="9" t="n"/>
      <c r="Z208" s="17">
        <f>X208 + Y208</f>
        <v/>
      </c>
      <c r="AA208" s="9">
        <f>SUMIF('Stock - ETA'!$F$3:F2202,'Rango proyecciones'!C208,'Stock - ETA'!$I$3:I2202)</f>
        <v/>
      </c>
      <c r="AB208" s="9" t="n"/>
      <c r="AC208" s="17">
        <f>AA208 + AB208</f>
        <v/>
      </c>
      <c r="AD208" s="6" t="n">
        <v>36000</v>
      </c>
      <c r="AE208" s="9">
        <f>SUMIF('Stock - ETA'!$F$3:F2202,'Rango proyecciones'!C208,'Stock - ETA'!$T$3:T2202)</f>
        <v/>
      </c>
      <c r="AF208" s="17">
        <f> 0.6 * AD208 + AE208</f>
        <v/>
      </c>
      <c r="AG208" s="9">
        <f>SUMIF('Stock - ETA'!$F$3:F2202,'Rango proyecciones'!C208,'Stock - ETA'!$J$3:J2202)</f>
        <v/>
      </c>
      <c r="AH208" s="17">
        <f> 0.6 * AD208 + AG208</f>
        <v/>
      </c>
      <c r="AI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sudamerica1021105</t>
        </is>
      </c>
      <c r="D209" s="4" t="inlineStr">
        <is>
          <t>Agro Sudamerica</t>
        </is>
      </c>
      <c r="E209" s="4" t="n">
        <v>1021105</v>
      </c>
      <c r="F209" s="4" t="inlineStr">
        <is>
          <t>GO Pulmon@ Cj 20k bca AS</t>
        </is>
      </c>
      <c r="G209" s="4" t="inlineStr">
        <is>
          <t>Subprod</t>
        </is>
      </c>
      <c r="H209" s="6" t="n">
        <v>51890.28</v>
      </c>
      <c r="I209" s="9" t="n">
        <v>28000</v>
      </c>
      <c r="J209" s="9" t="n">
        <v>58788</v>
      </c>
      <c r="K209" s="9" t="n">
        <v>43609.31</v>
      </c>
      <c r="L209" s="6">
        <f>MAX(J209 - K209, 0) * MAX((0 - 10)/(10), 0)</f>
        <v/>
      </c>
      <c r="M209" s="9">
        <f>SUMIF('Stock - ETA'!$F$3:F2202,'Rango proyecciones'!C209,'Stock - ETA'!$R$3:R2202)</f>
        <v/>
      </c>
      <c r="N209" s="9">
        <f>SUMIF('Stock - Puerto Chile'!$G$2:G649,'Rango proyecciones'!C209,'Stock - Puerto Chile'!$L$2:L649)</f>
        <v/>
      </c>
      <c r="O209" s="9" t="n"/>
      <c r="P209" s="9" t="n"/>
      <c r="Q209" s="17">
        <f>H209 + M209 + N209 + L209</f>
        <v/>
      </c>
      <c r="R209" s="9">
        <f>MAX(J209 - K209, 0) * MAX((0 - 7)/(7), 0)</f>
        <v/>
      </c>
      <c r="S209" s="9">
        <f>SUMIF('Stock - ETA'!$F$3:F2202,'Rango proyecciones'!C209,'Stock - ETA'!$H$3:H2202)</f>
        <v/>
      </c>
      <c r="T209" s="9">
        <f>SUMIF('Stock - Puerto Chile'!$G$2:G649,'Rango proyecciones'!C209,'Stock - Puerto Chile'!$N$2:N649)</f>
        <v/>
      </c>
      <c r="U209" s="9" t="n"/>
      <c r="V209" s="9" t="n"/>
      <c r="W209" s="17">
        <f>H209 + S209 + R209 + T209</f>
        <v/>
      </c>
      <c r="X209" s="6">
        <f>SUMIF('Stock - ETA'!$F$3:F2202,'Rango proyecciones'!C209,'Stock - ETA'!$S$3:S2202)</f>
        <v/>
      </c>
      <c r="Y209" s="9" t="n"/>
      <c r="Z209" s="17">
        <f>X209 + Y209</f>
        <v/>
      </c>
      <c r="AA209" s="9">
        <f>SUMIF('Stock - ETA'!$F$3:F2202,'Rango proyecciones'!C209,'Stock - ETA'!$I$3:I2202)</f>
        <v/>
      </c>
      <c r="AB209" s="9" t="n"/>
      <c r="AC209" s="17">
        <f>AA209 + AB209</f>
        <v/>
      </c>
      <c r="AD209" s="6" t="n">
        <v>49267</v>
      </c>
      <c r="AE209" s="9">
        <f>SUMIF('Stock - ETA'!$F$3:F2202,'Rango proyecciones'!C209,'Stock - ETA'!$T$3:T2202)</f>
        <v/>
      </c>
      <c r="AF209" s="17">
        <f> 0.6 * AD209 + AE209</f>
        <v/>
      </c>
      <c r="AG209" s="9">
        <f>SUMIF('Stock - ETA'!$F$3:F2202,'Rango proyecciones'!C209,'Stock - ETA'!$J$3:J2202)</f>
        <v/>
      </c>
      <c r="AH209" s="17">
        <f> 0.6 * AD209 + AG209</f>
        <v/>
      </c>
      <c r="AI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sudamerica1021187</t>
        </is>
      </c>
      <c r="D210" s="4" t="inlineStr">
        <is>
          <t>Agro Sudamerica</t>
        </is>
      </c>
      <c r="E210" s="4" t="n">
        <v>1021187</v>
      </c>
      <c r="F210" s="4" t="inlineStr">
        <is>
          <t>GO Cue Back@ Cj 20k t-f AS</t>
        </is>
      </c>
      <c r="G210" s="4" t="inlineStr">
        <is>
          <t>Cueros</t>
        </is>
      </c>
      <c r="H210" s="6" t="n">
        <v>30512.08</v>
      </c>
      <c r="I210" s="9" t="n">
        <v>29400</v>
      </c>
      <c r="J210" s="9" t="n">
        <v>46196.936</v>
      </c>
      <c r="K210" s="9" t="n">
        <v>40213.67</v>
      </c>
      <c r="L210" s="6">
        <f>MAX(J210 - K210, 0) * MAX((0 - 10)/(10), 0)</f>
        <v/>
      </c>
      <c r="M210" s="9">
        <f>SUMIF('Stock - ETA'!$F$3:F2202,'Rango proyecciones'!C210,'Stock - ETA'!$R$3:R2202)</f>
        <v/>
      </c>
      <c r="N210" s="9">
        <f>SUMIF('Stock - Puerto Chile'!$G$2:G649,'Rango proyecciones'!C210,'Stock - Puerto Chile'!$L$2:L649)</f>
        <v/>
      </c>
      <c r="O210" s="9" t="n"/>
      <c r="P210" s="9" t="n"/>
      <c r="Q210" s="17">
        <f>H210 + M210 + N210 + L210</f>
        <v/>
      </c>
      <c r="R210" s="9">
        <f>MAX(J210 - K210, 0) * MAX((0 - 7)/(7), 0)</f>
        <v/>
      </c>
      <c r="S210" s="9">
        <f>SUMIF('Stock - ETA'!$F$3:F2202,'Rango proyecciones'!C210,'Stock - ETA'!$H$3:H2202)</f>
        <v/>
      </c>
      <c r="T210" s="9">
        <f>SUMIF('Stock - Puerto Chile'!$G$2:G649,'Rango proyecciones'!C210,'Stock - Puerto Chile'!$N$2:N649)</f>
        <v/>
      </c>
      <c r="U210" s="9" t="n"/>
      <c r="V210" s="9" t="n"/>
      <c r="W210" s="17">
        <f>H210 + S210 + R210 + T210</f>
        <v/>
      </c>
      <c r="X210" s="6">
        <f>SUMIF('Stock - ETA'!$F$3:F2202,'Rango proyecciones'!C210,'Stock - ETA'!$S$3:S2202)</f>
        <v/>
      </c>
      <c r="Y210" s="9" t="n"/>
      <c r="Z210" s="17">
        <f>X210 + Y210</f>
        <v/>
      </c>
      <c r="AA210" s="9">
        <f>SUMIF('Stock - ETA'!$F$3:F2202,'Rango proyecciones'!C210,'Stock - ETA'!$I$3:I2202)</f>
        <v/>
      </c>
      <c r="AB210" s="9" t="n"/>
      <c r="AC210" s="17">
        <f>AA210 + AB210</f>
        <v/>
      </c>
      <c r="AD210" s="6" t="n">
        <v>45187</v>
      </c>
      <c r="AE210" s="9">
        <f>SUMIF('Stock - ETA'!$F$3:F2202,'Rango proyecciones'!C210,'Stock - ETA'!$T$3:T2202)</f>
        <v/>
      </c>
      <c r="AF210" s="17">
        <f> 0.6 * AD210 + AE210</f>
        <v/>
      </c>
      <c r="AG210" s="9">
        <f>SUMIF('Stock - ETA'!$F$3:F2202,'Rango proyecciones'!C210,'Stock - ETA'!$J$3:J2202)</f>
        <v/>
      </c>
      <c r="AH210" s="17">
        <f> 0.6 * AD210 + AG210</f>
        <v/>
      </c>
      <c r="AI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sudamerica1021385</t>
        </is>
      </c>
      <c r="D211" s="4" t="inlineStr">
        <is>
          <t>Agro Sudamerica</t>
        </is>
      </c>
      <c r="E211" s="4" t="n">
        <v>1021385</v>
      </c>
      <c r="F211" s="4" t="inlineStr">
        <is>
          <t>GO Cue granel Esp CC@ Cj 20k AS</t>
        </is>
      </c>
      <c r="G211" s="4" t="inlineStr">
        <is>
          <t>Cueros</t>
        </is>
      </c>
      <c r="H211" s="6" t="n">
        <v>155890.33</v>
      </c>
      <c r="I211" s="9" t="n">
        <v>204000</v>
      </c>
      <c r="J211" s="9" t="n">
        <v>136066.22</v>
      </c>
      <c r="K211" s="9" t="n">
        <v>117342.17</v>
      </c>
      <c r="L211" s="6">
        <f>MAX(J211 - K211, 0) * MAX((0 - 10)/(10), 0)</f>
        <v/>
      </c>
      <c r="M211" s="9">
        <f>SUMIF('Stock - ETA'!$F$3:F2202,'Rango proyecciones'!C211,'Stock - ETA'!$R$3:R2202)</f>
        <v/>
      </c>
      <c r="N211" s="9">
        <f>SUMIF('Stock - Puerto Chile'!$G$2:G649,'Rango proyecciones'!C211,'Stock - Puerto Chile'!$L$2:L649)</f>
        <v/>
      </c>
      <c r="O211" s="9" t="n"/>
      <c r="P211" s="9" t="n"/>
      <c r="Q211" s="17">
        <f>H211 + M211 + N211 + L211</f>
        <v/>
      </c>
      <c r="R211" s="9">
        <f>MAX(J211 - K211, 0) * MAX((0 - 7)/(7), 0)</f>
        <v/>
      </c>
      <c r="S211" s="9">
        <f>SUMIF('Stock - ETA'!$F$3:F2202,'Rango proyecciones'!C211,'Stock - ETA'!$H$3:H2202)</f>
        <v/>
      </c>
      <c r="T211" s="9">
        <f>SUMIF('Stock - Puerto Chile'!$G$2:G649,'Rango proyecciones'!C211,'Stock - Puerto Chile'!$N$2:N649)</f>
        <v/>
      </c>
      <c r="U211" s="9" t="n"/>
      <c r="V211" s="9" t="n"/>
      <c r="W211" s="17">
        <f>H211 + S211 + R211 + T211</f>
        <v/>
      </c>
      <c r="X211" s="6">
        <f>SUMIF('Stock - ETA'!$F$3:F2202,'Rango proyecciones'!C211,'Stock - ETA'!$S$3:S2202)</f>
        <v/>
      </c>
      <c r="Y211" s="9" t="n"/>
      <c r="Z211" s="17">
        <f>X211 + Y211</f>
        <v/>
      </c>
      <c r="AA211" s="9">
        <f>SUMIF('Stock - ETA'!$F$3:F2202,'Rango proyecciones'!C211,'Stock - ETA'!$I$3:I2202)</f>
        <v/>
      </c>
      <c r="AB211" s="9" t="n"/>
      <c r="AC211" s="17">
        <f>AA211 + AB211</f>
        <v/>
      </c>
      <c r="AD211" s="6" t="n">
        <v>240000</v>
      </c>
      <c r="AE211" s="9">
        <f>SUMIF('Stock - ETA'!$F$3:F2202,'Rango proyecciones'!C211,'Stock - ETA'!$T$3:T2202)</f>
        <v/>
      </c>
      <c r="AF211" s="17">
        <f> 0.6 * AD211 + AE211</f>
        <v/>
      </c>
      <c r="AG211" s="9">
        <f>SUMIF('Stock - ETA'!$F$3:F2202,'Rango proyecciones'!C211,'Stock - ETA'!$J$3:J2202)</f>
        <v/>
      </c>
      <c r="AH211" s="17">
        <f> 0.6 * AD211 + AG211</f>
        <v/>
      </c>
      <c r="AI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agro sudamerica1021864</t>
        </is>
      </c>
      <c r="D212" s="4" t="inlineStr">
        <is>
          <t>Agro Sudamerica</t>
        </is>
      </c>
      <c r="E212" s="4" t="n">
        <v>1021864</v>
      </c>
      <c r="F212" s="4" t="inlineStr">
        <is>
          <t>GO Cue Papda CP@ Cj 20k AS</t>
        </is>
      </c>
      <c r="G212" s="4" t="inlineStr">
        <is>
          <t>Cueros</t>
        </is>
      </c>
      <c r="H212" s="6" t="n">
        <v>22746.68</v>
      </c>
      <c r="I212" s="9" t="n">
        <v>0</v>
      </c>
      <c r="J212" s="9" t="n">
        <v>46770.088</v>
      </c>
      <c r="K212" s="9" t="n">
        <v>54541.54</v>
      </c>
      <c r="L212" s="6">
        <f>MAX(J212 - K212, 0) * MAX((0 - 10)/(10), 0)</f>
        <v/>
      </c>
      <c r="M212" s="9">
        <f>SUMIF('Stock - ETA'!$F$3:F2202,'Rango proyecciones'!C212,'Stock - ETA'!$R$3:R2202)</f>
        <v/>
      </c>
      <c r="N212" s="9">
        <f>SUMIF('Stock - Puerto Chile'!$G$2:G649,'Rango proyecciones'!C212,'Stock - Puerto Chile'!$L$2:L649)</f>
        <v/>
      </c>
      <c r="O212" s="9" t="n"/>
      <c r="P212" s="9" t="n"/>
      <c r="Q212" s="17">
        <f>H212 + M212 + N212 + L212</f>
        <v/>
      </c>
      <c r="R212" s="9">
        <f>MAX(J212 - K212, 0) * MAX((0 - 7)/(7), 0)</f>
        <v/>
      </c>
      <c r="S212" s="9">
        <f>SUMIF('Stock - ETA'!$F$3:F2202,'Rango proyecciones'!C212,'Stock - ETA'!$H$3:H2202)</f>
        <v/>
      </c>
      <c r="T212" s="9">
        <f>SUMIF('Stock - Puerto Chile'!$G$2:G649,'Rango proyecciones'!C212,'Stock - Puerto Chile'!$N$2:N649)</f>
        <v/>
      </c>
      <c r="U212" s="9" t="n"/>
      <c r="V212" s="9" t="n"/>
      <c r="W212" s="17">
        <f>H212 + S212 + R212 + T212</f>
        <v/>
      </c>
      <c r="X212" s="6">
        <f>SUMIF('Stock - ETA'!$F$3:F2202,'Rango proyecciones'!C212,'Stock - ETA'!$S$3:S2202)</f>
        <v/>
      </c>
      <c r="Y212" s="9" t="n"/>
      <c r="Z212" s="17">
        <f>X212 + Y212</f>
        <v/>
      </c>
      <c r="AA212" s="9">
        <f>SUMIF('Stock - ETA'!$F$3:F2202,'Rango proyecciones'!C212,'Stock - ETA'!$I$3:I2202)</f>
        <v/>
      </c>
      <c r="AB212" s="9" t="n"/>
      <c r="AC212" s="17">
        <f>AA212 + AB212</f>
        <v/>
      </c>
      <c r="AD212" s="6" t="n"/>
      <c r="AE212" s="9">
        <f>SUMIF('Stock - ETA'!$F$3:F2202,'Rango proyecciones'!C212,'Stock - ETA'!$T$3:T2202)</f>
        <v/>
      </c>
      <c r="AF212" s="17">
        <f> 0.6 * AD212 + AE212</f>
        <v/>
      </c>
      <c r="AG212" s="9">
        <f>SUMIF('Stock - ETA'!$F$3:F2202,'Rango proyecciones'!C212,'Stock - ETA'!$J$3:J2202)</f>
        <v/>
      </c>
      <c r="AH212" s="17">
        <f> 0.6 * AD212 + AG212</f>
        <v/>
      </c>
      <c r="AI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agro sudamerica1021868</t>
        </is>
      </c>
      <c r="D213" s="4" t="inlineStr">
        <is>
          <t>Agro Sudamerica</t>
        </is>
      </c>
      <c r="E213" s="4" t="n">
        <v>1021868</v>
      </c>
      <c r="F213" s="4" t="inlineStr">
        <is>
          <t>GO PpPna 54@ Cj 20k AS</t>
        </is>
      </c>
      <c r="G213" s="4" t="inlineStr">
        <is>
          <t>Pierna</t>
        </is>
      </c>
      <c r="H213" s="6" t="n">
        <v>119517.23</v>
      </c>
      <c r="I213" s="9" t="n">
        <v>120500</v>
      </c>
      <c r="J213" s="9" t="n">
        <v>75414.47900000001</v>
      </c>
      <c r="K213" s="9" t="n">
        <v>74412.17999999999</v>
      </c>
      <c r="L213" s="6">
        <f>MAX(J213 - K213, 0) * MAX((0 - 10)/(10), 0)</f>
        <v/>
      </c>
      <c r="M213" s="9">
        <f>SUMIF('Stock - ETA'!$F$3:F2202,'Rango proyecciones'!C213,'Stock - ETA'!$R$3:R2202)</f>
        <v/>
      </c>
      <c r="N213" s="9">
        <f>SUMIF('Stock - Puerto Chile'!$G$2:G649,'Rango proyecciones'!C213,'Stock - Puerto Chile'!$L$2:L649)</f>
        <v/>
      </c>
      <c r="O213" s="9" t="n"/>
      <c r="P213" s="9" t="n"/>
      <c r="Q213" s="17">
        <f>H213 + M213 + N213 + L213</f>
        <v/>
      </c>
      <c r="R213" s="9">
        <f>MAX(J213 - K213, 0) * MAX((0 - 7)/(7), 0)</f>
        <v/>
      </c>
      <c r="S213" s="9">
        <f>SUMIF('Stock - ETA'!$F$3:F2202,'Rango proyecciones'!C213,'Stock - ETA'!$H$3:H2202)</f>
        <v/>
      </c>
      <c r="T213" s="9">
        <f>SUMIF('Stock - Puerto Chile'!$G$2:G649,'Rango proyecciones'!C213,'Stock - Puerto Chile'!$N$2:N649)</f>
        <v/>
      </c>
      <c r="U213" s="9" t="n"/>
      <c r="V213" s="9" t="n"/>
      <c r="W213" s="17">
        <f>H213 + S213 + R213 + T213</f>
        <v/>
      </c>
      <c r="X213" s="6">
        <f>SUMIF('Stock - ETA'!$F$3:F2202,'Rango proyecciones'!C213,'Stock - ETA'!$S$3:S2202)</f>
        <v/>
      </c>
      <c r="Y213" s="9" t="n"/>
      <c r="Z213" s="17">
        <f>X213 + Y213</f>
        <v/>
      </c>
      <c r="AA213" s="9">
        <f>SUMIF('Stock - ETA'!$F$3:F2202,'Rango proyecciones'!C213,'Stock - ETA'!$I$3:I2202)</f>
        <v/>
      </c>
      <c r="AB213" s="9" t="n"/>
      <c r="AC213" s="17">
        <f>AA213 + AB213</f>
        <v/>
      </c>
      <c r="AD213" s="6" t="n">
        <v>24000</v>
      </c>
      <c r="AE213" s="9">
        <f>SUMIF('Stock - ETA'!$F$3:F2202,'Rango proyecciones'!C213,'Stock - ETA'!$T$3:T2202)</f>
        <v/>
      </c>
      <c r="AF213" s="17">
        <f> 0.6 * AD213 + AE213</f>
        <v/>
      </c>
      <c r="AG213" s="9">
        <f>SUMIF('Stock - ETA'!$F$3:F2202,'Rango proyecciones'!C213,'Stock - ETA'!$J$3:J2202)</f>
        <v/>
      </c>
      <c r="AH213" s="17">
        <f> 0.6 * AD213 + AG213</f>
        <v/>
      </c>
      <c r="AI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agro sudamerica1021976</t>
        </is>
      </c>
      <c r="D214" s="4" t="inlineStr">
        <is>
          <t>Agro Sudamerica</t>
        </is>
      </c>
      <c r="E214" s="4" t="n">
        <v>1021976</v>
      </c>
      <c r="F214" s="4" t="inlineStr">
        <is>
          <t>GO PpPal 77@ Cj 20k AS</t>
        </is>
      </c>
      <c r="G214" s="4" t="inlineStr">
        <is>
          <t>Paleta</t>
        </is>
      </c>
      <c r="H214" s="6" t="n">
        <v>193524.29</v>
      </c>
      <c r="I214" s="9" t="n">
        <v>148000</v>
      </c>
      <c r="J214" s="9" t="n">
        <v>169048.892</v>
      </c>
      <c r="K214" s="9" t="n">
        <v>157204.45</v>
      </c>
      <c r="L214" s="6">
        <f>MAX(J214 - K214, 0) * MAX((0 - 10)/(10), 0)</f>
        <v/>
      </c>
      <c r="M214" s="9">
        <f>SUMIF('Stock - ETA'!$F$3:F2202,'Rango proyecciones'!C214,'Stock - ETA'!$R$3:R2202)</f>
        <v/>
      </c>
      <c r="N214" s="9">
        <f>SUMIF('Stock - Puerto Chile'!$G$2:G649,'Rango proyecciones'!C214,'Stock - Puerto Chile'!$L$2:L649)</f>
        <v/>
      </c>
      <c r="O214" s="9" t="n"/>
      <c r="P214" s="9" t="n"/>
      <c r="Q214" s="17">
        <f>H214 + M214 + N214 + L214</f>
        <v/>
      </c>
      <c r="R214" s="9">
        <f>MAX(J214 - K214, 0) * MAX((0 - 7)/(7), 0)</f>
        <v/>
      </c>
      <c r="S214" s="9">
        <f>SUMIF('Stock - ETA'!$F$3:F2202,'Rango proyecciones'!C214,'Stock - ETA'!$H$3:H2202)</f>
        <v/>
      </c>
      <c r="T214" s="9">
        <f>SUMIF('Stock - Puerto Chile'!$G$2:G649,'Rango proyecciones'!C214,'Stock - Puerto Chile'!$N$2:N649)</f>
        <v/>
      </c>
      <c r="U214" s="9" t="n"/>
      <c r="V214" s="9" t="n"/>
      <c r="W214" s="17">
        <f>H214 + S214 + R214 + T214</f>
        <v/>
      </c>
      <c r="X214" s="6">
        <f>SUMIF('Stock - ETA'!$F$3:F2202,'Rango proyecciones'!C214,'Stock - ETA'!$S$3:S2202)</f>
        <v/>
      </c>
      <c r="Y214" s="9" t="n"/>
      <c r="Z214" s="17">
        <f>X214 + Y214</f>
        <v/>
      </c>
      <c r="AA214" s="9">
        <f>SUMIF('Stock - ETA'!$F$3:F2202,'Rango proyecciones'!C214,'Stock - ETA'!$I$3:I2202)</f>
        <v/>
      </c>
      <c r="AB214" s="9" t="n"/>
      <c r="AC214" s="17">
        <f>AA214 + AB214</f>
        <v/>
      </c>
      <c r="AD214" s="6" t="n">
        <v>11005</v>
      </c>
      <c r="AE214" s="9">
        <f>SUMIF('Stock - ETA'!$F$3:F2202,'Rango proyecciones'!C214,'Stock - ETA'!$T$3:T2202)</f>
        <v/>
      </c>
      <c r="AF214" s="17">
        <f> 0.6 * AD214 + AE214</f>
        <v/>
      </c>
      <c r="AG214" s="9">
        <f>SUMIF('Stock - ETA'!$F$3:F2202,'Rango proyecciones'!C214,'Stock - ETA'!$J$3:J2202)</f>
        <v/>
      </c>
      <c r="AH214" s="17">
        <f> 0.6 * AD214 + AG214</f>
        <v/>
      </c>
      <c r="AI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agro sudamerica1022047</t>
        </is>
      </c>
      <c r="D215" s="4" t="inlineStr">
        <is>
          <t>Agro Sudamerica</t>
        </is>
      </c>
      <c r="E215" s="4" t="n">
        <v>1022047</v>
      </c>
      <c r="F215" s="4" t="inlineStr">
        <is>
          <t>GO Triming Panc@ Cj 20k AS</t>
        </is>
      </c>
      <c r="G215" s="4" t="inlineStr">
        <is>
          <t>Recortes</t>
        </is>
      </c>
      <c r="H215" s="6" t="n">
        <v>5753.02</v>
      </c>
      <c r="I215" s="9" t="n">
        <v>0</v>
      </c>
      <c r="J215" s="9" t="n">
        <v>1748</v>
      </c>
      <c r="K215" s="9" t="n">
        <v>1720.71</v>
      </c>
      <c r="L215" s="6">
        <f>MAX(J215 - K215, 0) * MAX((0 - 10)/(10), 0)</f>
        <v/>
      </c>
      <c r="M215" s="9">
        <f>SUMIF('Stock - ETA'!$F$3:F2202,'Rango proyecciones'!C215,'Stock - ETA'!$R$3:R2202)</f>
        <v/>
      </c>
      <c r="N215" s="9">
        <f>SUMIF('Stock - Puerto Chile'!$G$2:G649,'Rango proyecciones'!C215,'Stock - Puerto Chile'!$L$2:L649)</f>
        <v/>
      </c>
      <c r="O215" s="9" t="n"/>
      <c r="P215" s="9" t="n"/>
      <c r="Q215" s="17">
        <f>H215 + M215 + N215 + L215</f>
        <v/>
      </c>
      <c r="R215" s="9">
        <f>MAX(J215 - K215, 0) * MAX((0 - 7)/(7), 0)</f>
        <v/>
      </c>
      <c r="S215" s="9">
        <f>SUMIF('Stock - ETA'!$F$3:F2202,'Rango proyecciones'!C215,'Stock - ETA'!$H$3:H2202)</f>
        <v/>
      </c>
      <c r="T215" s="9">
        <f>SUMIF('Stock - Puerto Chile'!$G$2:G649,'Rango proyecciones'!C215,'Stock - Puerto Chile'!$N$2:N649)</f>
        <v/>
      </c>
      <c r="U215" s="9" t="n"/>
      <c r="V215" s="9" t="n"/>
      <c r="W215" s="17">
        <f>H215 + S215 + R215 + T215</f>
        <v/>
      </c>
      <c r="X215" s="6">
        <f>SUMIF('Stock - ETA'!$F$3:F2202,'Rango proyecciones'!C215,'Stock - ETA'!$S$3:S2202)</f>
        <v/>
      </c>
      <c r="Y215" s="9" t="n"/>
      <c r="Z215" s="17">
        <f>X215 + Y215</f>
        <v/>
      </c>
      <c r="AA215" s="9">
        <f>SUMIF('Stock - ETA'!$F$3:F2202,'Rango proyecciones'!C215,'Stock - ETA'!$I$3:I2202)</f>
        <v/>
      </c>
      <c r="AB215" s="9" t="n"/>
      <c r="AC215" s="17">
        <f>AA215 + AB215</f>
        <v/>
      </c>
      <c r="AD215" s="6" t="n"/>
      <c r="AE215" s="9">
        <f>SUMIF('Stock - ETA'!$F$3:F2202,'Rango proyecciones'!C215,'Stock - ETA'!$T$3:T2202)</f>
        <v/>
      </c>
      <c r="AF215" s="17">
        <f> 0.6 * AD215 + AE215</f>
        <v/>
      </c>
      <c r="AG215" s="9">
        <f>SUMIF('Stock - ETA'!$F$3:F2202,'Rango proyecciones'!C215,'Stock - ETA'!$J$3:J2202)</f>
        <v/>
      </c>
      <c r="AH215" s="17">
        <f> 0.6 * AD215 + AG215</f>
        <v/>
      </c>
      <c r="AI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agro sudamerica1022102</t>
        </is>
      </c>
      <c r="D216" s="4" t="inlineStr">
        <is>
          <t>Agro Sudamerica</t>
        </is>
      </c>
      <c r="E216" s="4" t="n">
        <v>1022102</v>
      </c>
      <c r="F216" s="4" t="inlineStr">
        <is>
          <t>GO Pecho S/cue K@ Cj 20k AS</t>
        </is>
      </c>
      <c r="G216" s="4" t="inlineStr">
        <is>
          <t>Cost-Pec</t>
        </is>
      </c>
      <c r="H216" s="6" t="n">
        <v>2991.04</v>
      </c>
      <c r="I216" s="9" t="n">
        <v>27000</v>
      </c>
      <c r="J216" s="9" t="n">
        <v>0</v>
      </c>
      <c r="K216" s="9" t="n">
        <v>0</v>
      </c>
      <c r="L216" s="6">
        <f>MAX(J216 - K216, 0) * MAX((0 - 10)/(10), 0)</f>
        <v/>
      </c>
      <c r="M216" s="9">
        <f>SUMIF('Stock - ETA'!$F$3:F2202,'Rango proyecciones'!C216,'Stock - ETA'!$R$3:R2202)</f>
        <v/>
      </c>
      <c r="N216" s="9">
        <f>SUMIF('Stock - Puerto Chile'!$G$2:G649,'Rango proyecciones'!C216,'Stock - Puerto Chile'!$L$2:L649)</f>
        <v/>
      </c>
      <c r="O216" s="9" t="n"/>
      <c r="P216" s="9" t="n"/>
      <c r="Q216" s="17">
        <f>H216 + M216 + N216 + L216</f>
        <v/>
      </c>
      <c r="R216" s="9">
        <f>MAX(J216 - K216, 0) * MAX((0 - 7)/(7), 0)</f>
        <v/>
      </c>
      <c r="S216" s="9">
        <f>SUMIF('Stock - ETA'!$F$3:F2202,'Rango proyecciones'!C216,'Stock - ETA'!$H$3:H2202)</f>
        <v/>
      </c>
      <c r="T216" s="9">
        <f>SUMIF('Stock - Puerto Chile'!$G$2:G649,'Rango proyecciones'!C216,'Stock - Puerto Chile'!$N$2:N649)</f>
        <v/>
      </c>
      <c r="U216" s="9" t="n"/>
      <c r="V216" s="9" t="n"/>
      <c r="W216" s="17">
        <f>H216 + S216 + R216 + T216</f>
        <v/>
      </c>
      <c r="X216" s="6">
        <f>SUMIF('Stock - ETA'!$F$3:F2202,'Rango proyecciones'!C216,'Stock - ETA'!$S$3:S2202)</f>
        <v/>
      </c>
      <c r="Y216" s="9" t="n"/>
      <c r="Z216" s="17">
        <f>X216 + Y216</f>
        <v/>
      </c>
      <c r="AA216" s="9">
        <f>SUMIF('Stock - ETA'!$F$3:F2202,'Rango proyecciones'!C216,'Stock - ETA'!$I$3:I2202)</f>
        <v/>
      </c>
      <c r="AB216" s="9" t="n"/>
      <c r="AC216" s="17">
        <f>AA216 + AB216</f>
        <v/>
      </c>
      <c r="AD216" s="6" t="n">
        <v>24000</v>
      </c>
      <c r="AE216" s="9">
        <f>SUMIF('Stock - ETA'!$F$3:F2202,'Rango proyecciones'!C216,'Stock - ETA'!$T$3:T2202)</f>
        <v/>
      </c>
      <c r="AF216" s="17">
        <f> 0.6 * AD216 + AE216</f>
        <v/>
      </c>
      <c r="AG216" s="9">
        <f>SUMIF('Stock - ETA'!$F$3:F2202,'Rango proyecciones'!C216,'Stock - ETA'!$J$3:J2202)</f>
        <v/>
      </c>
      <c r="AH216" s="17">
        <f> 0.6 * AD216 + AG216</f>
        <v/>
      </c>
      <c r="AI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agro sudamerica1022149</t>
        </is>
      </c>
      <c r="D217" s="4" t="inlineStr">
        <is>
          <t>Agro Sudamerica</t>
        </is>
      </c>
      <c r="E217" s="4" t="n">
        <v>1022149</v>
      </c>
      <c r="F217" s="4" t="inlineStr">
        <is>
          <t>GO Plancha Rebaje Ent@ Cj 20k AS</t>
        </is>
      </c>
      <c r="G217" s="4" t="inlineStr">
        <is>
          <t>Plancha</t>
        </is>
      </c>
      <c r="H217" s="6" t="n">
        <v>10979.26</v>
      </c>
      <c r="I217" s="9" t="n">
        <v>11000</v>
      </c>
      <c r="J217" s="9" t="n">
        <v>0</v>
      </c>
      <c r="K217" s="9" t="n">
        <v>0</v>
      </c>
      <c r="L217" s="6">
        <f>MAX(J217 - K217, 0) * MAX((0 - 10)/(10), 0)</f>
        <v/>
      </c>
      <c r="M217" s="9">
        <f>SUMIF('Stock - ETA'!$F$3:F2202,'Rango proyecciones'!C217,'Stock - ETA'!$R$3:R2202)</f>
        <v/>
      </c>
      <c r="N217" s="9">
        <f>SUMIF('Stock - Puerto Chile'!$G$2:G649,'Rango proyecciones'!C217,'Stock - Puerto Chile'!$L$2:L649)</f>
        <v/>
      </c>
      <c r="O217" s="9" t="n"/>
      <c r="P217" s="9" t="n"/>
      <c r="Q217" s="17">
        <f>H217 + M217 + N217 + L217</f>
        <v/>
      </c>
      <c r="R217" s="9">
        <f>MAX(J217 - K217, 0) * MAX((0 - 7)/(7), 0)</f>
        <v/>
      </c>
      <c r="S217" s="9">
        <f>SUMIF('Stock - ETA'!$F$3:F2202,'Rango proyecciones'!C217,'Stock - ETA'!$H$3:H2202)</f>
        <v/>
      </c>
      <c r="T217" s="9">
        <f>SUMIF('Stock - Puerto Chile'!$G$2:G649,'Rango proyecciones'!C217,'Stock - Puerto Chile'!$N$2:N649)</f>
        <v/>
      </c>
      <c r="U217" s="9" t="n"/>
      <c r="V217" s="9" t="n"/>
      <c r="W217" s="17">
        <f>H217 + S217 + R217 + T217</f>
        <v/>
      </c>
      <c r="X217" s="6">
        <f>SUMIF('Stock - ETA'!$F$3:F2202,'Rango proyecciones'!C217,'Stock - ETA'!$S$3:S2202)</f>
        <v/>
      </c>
      <c r="Y217" s="9" t="n"/>
      <c r="Z217" s="17">
        <f>X217 + Y217</f>
        <v/>
      </c>
      <c r="AA217" s="9">
        <f>SUMIF('Stock - ETA'!$F$3:F2202,'Rango proyecciones'!C217,'Stock - ETA'!$I$3:I2202)</f>
        <v/>
      </c>
      <c r="AB217" s="9" t="n"/>
      <c r="AC217" s="17">
        <f>AA217 + AB217</f>
        <v/>
      </c>
      <c r="AD217" s="6" t="n">
        <v>95901</v>
      </c>
      <c r="AE217" s="9">
        <f>SUMIF('Stock - ETA'!$F$3:F2202,'Rango proyecciones'!C217,'Stock - ETA'!$T$3:T2202)</f>
        <v/>
      </c>
      <c r="AF217" s="17">
        <f> 0.6 * AD217 + AE217</f>
        <v/>
      </c>
      <c r="AG217" s="9">
        <f>SUMIF('Stock - ETA'!$F$3:F2202,'Rango proyecciones'!C217,'Stock - ETA'!$J$3:J2202)</f>
        <v/>
      </c>
      <c r="AH217" s="17">
        <f> 0.6 * AD217 + AG217</f>
        <v/>
      </c>
      <c r="AI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agro sudamerica1022150</t>
        </is>
      </c>
      <c r="D218" s="4" t="inlineStr">
        <is>
          <t>Agro Sudamerica</t>
        </is>
      </c>
      <c r="E218" s="4" t="n">
        <v>1022150</v>
      </c>
      <c r="F218" s="4" t="inlineStr">
        <is>
          <t>GO Gord chic@ Cj 20k AS</t>
        </is>
      </c>
      <c r="G218" s="4" t="inlineStr">
        <is>
          <t>Grasas</t>
        </is>
      </c>
      <c r="H218" s="6" t="n">
        <v>159543.71</v>
      </c>
      <c r="I218" s="9" t="n">
        <v>93400</v>
      </c>
      <c r="J218" s="9" t="n">
        <v>384132.143</v>
      </c>
      <c r="K218" s="9" t="n">
        <v>363038.48</v>
      </c>
      <c r="L218" s="6">
        <f>MAX(J218 - K218, 0) * MAX((0 - 10)/(10), 0)</f>
        <v/>
      </c>
      <c r="M218" s="9">
        <f>SUMIF('Stock - ETA'!$F$3:F2202,'Rango proyecciones'!C218,'Stock - ETA'!$R$3:R2202)</f>
        <v/>
      </c>
      <c r="N218" s="9">
        <f>SUMIF('Stock - Puerto Chile'!$G$2:G649,'Rango proyecciones'!C218,'Stock - Puerto Chile'!$L$2:L649)</f>
        <v/>
      </c>
      <c r="O218" s="9" t="n"/>
      <c r="P218" s="9" t="n"/>
      <c r="Q218" s="17">
        <f>H218 + M218 + N218 + L218</f>
        <v/>
      </c>
      <c r="R218" s="9">
        <f>MAX(J218 - K218, 0) * MAX((0 - 7)/(7), 0)</f>
        <v/>
      </c>
      <c r="S218" s="9">
        <f>SUMIF('Stock - ETA'!$F$3:F2202,'Rango proyecciones'!C218,'Stock - ETA'!$H$3:H2202)</f>
        <v/>
      </c>
      <c r="T218" s="9">
        <f>SUMIF('Stock - Puerto Chile'!$G$2:G649,'Rango proyecciones'!C218,'Stock - Puerto Chile'!$N$2:N649)</f>
        <v/>
      </c>
      <c r="U218" s="9" t="n"/>
      <c r="V218" s="9" t="n"/>
      <c r="W218" s="17">
        <f>H218 + S218 + R218 + T218</f>
        <v/>
      </c>
      <c r="X218" s="6">
        <f>SUMIF('Stock - ETA'!$F$3:F2202,'Rango proyecciones'!C218,'Stock - ETA'!$S$3:S2202)</f>
        <v/>
      </c>
      <c r="Y218" s="9" t="n"/>
      <c r="Z218" s="17">
        <f>X218 + Y218</f>
        <v/>
      </c>
      <c r="AA218" s="9">
        <f>SUMIF('Stock - ETA'!$F$3:F2202,'Rango proyecciones'!C218,'Stock - ETA'!$I$3:I2202)</f>
        <v/>
      </c>
      <c r="AB218" s="9" t="n"/>
      <c r="AC218" s="17">
        <f>AA218 + AB218</f>
        <v/>
      </c>
      <c r="AD218" s="6" t="n">
        <v>288000</v>
      </c>
      <c r="AE218" s="9">
        <f>SUMIF('Stock - ETA'!$F$3:F2202,'Rango proyecciones'!C218,'Stock - ETA'!$T$3:T2202)</f>
        <v/>
      </c>
      <c r="AF218" s="17">
        <f> 0.6 * AD218 + AE218</f>
        <v/>
      </c>
      <c r="AG218" s="9">
        <f>SUMIF('Stock - ETA'!$F$3:F2202,'Rango proyecciones'!C218,'Stock - ETA'!$J$3:J2202)</f>
        <v/>
      </c>
      <c r="AH218" s="17">
        <f> 0.6 * AD218 + AG218</f>
        <v/>
      </c>
      <c r="AI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agro sudamerica1022217</t>
        </is>
      </c>
      <c r="D219" s="4" t="inlineStr">
        <is>
          <t>Agro Sudamerica</t>
        </is>
      </c>
      <c r="E219" s="4" t="n">
        <v>1022217</v>
      </c>
      <c r="F219" s="4" t="inlineStr">
        <is>
          <t>GO Lom Tocino@ Bo Cj 20k AS</t>
        </is>
      </c>
      <c r="G219" s="4" t="inlineStr">
        <is>
          <t>Grasas</t>
        </is>
      </c>
      <c r="H219" s="6" t="n">
        <v>4275.85</v>
      </c>
      <c r="I219" s="9" t="n">
        <v>0</v>
      </c>
      <c r="J219" s="9" t="n">
        <v>249137.338</v>
      </c>
      <c r="K219" s="9" t="n">
        <v>182178.83</v>
      </c>
      <c r="L219" s="6">
        <f>MAX(J219 - K219, 0) * MAX((0 - 10)/(10), 0)</f>
        <v/>
      </c>
      <c r="M219" s="9">
        <f>SUMIF('Stock - ETA'!$F$3:F2202,'Rango proyecciones'!C219,'Stock - ETA'!$R$3:R2202)</f>
        <v/>
      </c>
      <c r="N219" s="9">
        <f>SUMIF('Stock - Puerto Chile'!$G$2:G649,'Rango proyecciones'!C219,'Stock - Puerto Chile'!$L$2:L649)</f>
        <v/>
      </c>
      <c r="O219" s="9" t="n"/>
      <c r="P219" s="9" t="n"/>
      <c r="Q219" s="17">
        <f>H219 + M219 + N219 + L219</f>
        <v/>
      </c>
      <c r="R219" s="9">
        <f>MAX(J219 - K219, 0) * MAX((0 - 7)/(7), 0)</f>
        <v/>
      </c>
      <c r="S219" s="9">
        <f>SUMIF('Stock - ETA'!$F$3:F2202,'Rango proyecciones'!C219,'Stock - ETA'!$H$3:H2202)</f>
        <v/>
      </c>
      <c r="T219" s="9">
        <f>SUMIF('Stock - Puerto Chile'!$G$2:G649,'Rango proyecciones'!C219,'Stock - Puerto Chile'!$N$2:N649)</f>
        <v/>
      </c>
      <c r="U219" s="9" t="n"/>
      <c r="V219" s="9" t="n"/>
      <c r="W219" s="17">
        <f>H219 + S219 + R219 + T219</f>
        <v/>
      </c>
      <c r="X219" s="6">
        <f>SUMIF('Stock - ETA'!$F$3:F2202,'Rango proyecciones'!C219,'Stock - ETA'!$S$3:S2202)</f>
        <v/>
      </c>
      <c r="Y219" s="9" t="n"/>
      <c r="Z219" s="17">
        <f>X219 + Y219</f>
        <v/>
      </c>
      <c r="AA219" s="9">
        <f>SUMIF('Stock - ETA'!$F$3:F2202,'Rango proyecciones'!C219,'Stock - ETA'!$I$3:I2202)</f>
        <v/>
      </c>
      <c r="AB219" s="9" t="n"/>
      <c r="AC219" s="17">
        <f>AA219 + AB219</f>
        <v/>
      </c>
      <c r="AD219" s="6" t="n"/>
      <c r="AE219" s="9">
        <f>SUMIF('Stock - ETA'!$F$3:F2202,'Rango proyecciones'!C219,'Stock - ETA'!$T$3:T2202)</f>
        <v/>
      </c>
      <c r="AF219" s="17">
        <f> 0.6 * AD219 + AE219</f>
        <v/>
      </c>
      <c r="AG219" s="9">
        <f>SUMIF('Stock - ETA'!$F$3:F2202,'Rango proyecciones'!C219,'Stock - ETA'!$J$3:J2202)</f>
        <v/>
      </c>
      <c r="AH219" s="17">
        <f> 0.6 * AD219 + AG219</f>
        <v/>
      </c>
      <c r="AI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agro sudamerica1022218</t>
        </is>
      </c>
      <c r="D220" s="4" t="inlineStr">
        <is>
          <t>Agro Sudamerica</t>
        </is>
      </c>
      <c r="E220" s="4" t="n">
        <v>1022218</v>
      </c>
      <c r="F220" s="4" t="inlineStr">
        <is>
          <t>GO Grasa Forro Pna Limp@ Cj 20k AS</t>
        </is>
      </c>
      <c r="G220" s="4" t="inlineStr">
        <is>
          <t>Grasas</t>
        </is>
      </c>
      <c r="H220" s="6" t="n">
        <v>16216.35</v>
      </c>
      <c r="I220" s="9" t="n">
        <v>0</v>
      </c>
      <c r="J220" s="9" t="n">
        <v>35093.366</v>
      </c>
      <c r="K220" s="9" t="n">
        <v>27255.66</v>
      </c>
      <c r="L220" s="6">
        <f>MAX(J220 - K220, 0) * MAX((0 - 10)/(10), 0)</f>
        <v/>
      </c>
      <c r="M220" s="9">
        <f>SUMIF('Stock - ETA'!$F$3:F2202,'Rango proyecciones'!C220,'Stock - ETA'!$R$3:R2202)</f>
        <v/>
      </c>
      <c r="N220" s="9">
        <f>SUMIF('Stock - Puerto Chile'!$G$2:G649,'Rango proyecciones'!C220,'Stock - Puerto Chile'!$L$2:L649)</f>
        <v/>
      </c>
      <c r="O220" s="9" t="n"/>
      <c r="P220" s="9" t="n"/>
      <c r="Q220" s="17">
        <f>H220 + M220 + N220 + L220</f>
        <v/>
      </c>
      <c r="R220" s="9">
        <f>MAX(J220 - K220, 0) * MAX((0 - 7)/(7), 0)</f>
        <v/>
      </c>
      <c r="S220" s="9">
        <f>SUMIF('Stock - ETA'!$F$3:F2202,'Rango proyecciones'!C220,'Stock - ETA'!$H$3:H2202)</f>
        <v/>
      </c>
      <c r="T220" s="9">
        <f>SUMIF('Stock - Puerto Chile'!$G$2:G649,'Rango proyecciones'!C220,'Stock - Puerto Chile'!$N$2:N649)</f>
        <v/>
      </c>
      <c r="U220" s="9" t="n"/>
      <c r="V220" s="9" t="n"/>
      <c r="W220" s="17">
        <f>H220 + S220 + R220 + T220</f>
        <v/>
      </c>
      <c r="X220" s="6">
        <f>SUMIF('Stock - ETA'!$F$3:F2202,'Rango proyecciones'!C220,'Stock - ETA'!$S$3:S2202)</f>
        <v/>
      </c>
      <c r="Y220" s="9" t="n"/>
      <c r="Z220" s="17">
        <f>X220 + Y220</f>
        <v/>
      </c>
      <c r="AA220" s="9">
        <f>SUMIF('Stock - ETA'!$F$3:F2202,'Rango proyecciones'!C220,'Stock - ETA'!$I$3:I2202)</f>
        <v/>
      </c>
      <c r="AB220" s="9" t="n"/>
      <c r="AC220" s="17">
        <f>AA220 + AB220</f>
        <v/>
      </c>
      <c r="AD220" s="6" t="n"/>
      <c r="AE220" s="9">
        <f>SUMIF('Stock - ETA'!$F$3:F2202,'Rango proyecciones'!C220,'Stock - ETA'!$T$3:T2202)</f>
        <v/>
      </c>
      <c r="AF220" s="17">
        <f> 0.6 * AD220 + AE220</f>
        <v/>
      </c>
      <c r="AG220" s="9">
        <f>SUMIF('Stock - ETA'!$F$3:F2202,'Rango proyecciones'!C220,'Stock - ETA'!$J$3:J2202)</f>
        <v/>
      </c>
      <c r="AH220" s="17">
        <f> 0.6 * AD220 + AG220</f>
        <v/>
      </c>
      <c r="AI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agro sudamerica1022290</t>
        </is>
      </c>
      <c r="D221" s="4" t="inlineStr">
        <is>
          <t>Agro Sudamerica</t>
        </is>
      </c>
      <c r="E221" s="4" t="n">
        <v>1022290</v>
      </c>
      <c r="F221" s="4" t="inlineStr">
        <is>
          <t>GO Lom Tocino S/cue@ Cj 20k AS</t>
        </is>
      </c>
      <c r="G221" s="4" t="inlineStr">
        <is>
          <t>Grasas</t>
        </is>
      </c>
      <c r="H221" s="6" t="n">
        <v>2985</v>
      </c>
      <c r="I221" s="9" t="n">
        <v>3000</v>
      </c>
      <c r="J221" s="9" t="n">
        <v>0</v>
      </c>
      <c r="K221" s="9" t="n">
        <v>0</v>
      </c>
      <c r="L221" s="6">
        <f>MAX(J221 - K221, 0) * MAX((0 - 10)/(10), 0)</f>
        <v/>
      </c>
      <c r="M221" s="9">
        <f>SUMIF('Stock - ETA'!$F$3:F2202,'Rango proyecciones'!C221,'Stock - ETA'!$R$3:R2202)</f>
        <v/>
      </c>
      <c r="N221" s="9">
        <f>SUMIF('Stock - Puerto Chile'!$G$2:G649,'Rango proyecciones'!C221,'Stock - Puerto Chile'!$L$2:L649)</f>
        <v/>
      </c>
      <c r="O221" s="9" t="n"/>
      <c r="P221" s="9" t="n"/>
      <c r="Q221" s="17">
        <f>H221 + M221 + N221 + L221</f>
        <v/>
      </c>
      <c r="R221" s="9">
        <f>MAX(J221 - K221, 0) * MAX((0 - 7)/(7), 0)</f>
        <v/>
      </c>
      <c r="S221" s="9">
        <f>SUMIF('Stock - ETA'!$F$3:F2202,'Rango proyecciones'!C221,'Stock - ETA'!$H$3:H2202)</f>
        <v/>
      </c>
      <c r="T221" s="9">
        <f>SUMIF('Stock - Puerto Chile'!$G$2:G649,'Rango proyecciones'!C221,'Stock - Puerto Chile'!$N$2:N649)</f>
        <v/>
      </c>
      <c r="U221" s="9" t="n"/>
      <c r="V221" s="9" t="n"/>
      <c r="W221" s="17">
        <f>H221 + S221 + R221 + T221</f>
        <v/>
      </c>
      <c r="X221" s="6">
        <f>SUMIF('Stock - ETA'!$F$3:F2202,'Rango proyecciones'!C221,'Stock - ETA'!$S$3:S2202)</f>
        <v/>
      </c>
      <c r="Y221" s="9" t="n"/>
      <c r="Z221" s="17">
        <f>X221 + Y221</f>
        <v/>
      </c>
      <c r="AA221" s="9">
        <f>SUMIF('Stock - ETA'!$F$3:F2202,'Rango proyecciones'!C221,'Stock - ETA'!$I$3:I2202)</f>
        <v/>
      </c>
      <c r="AB221" s="9" t="n"/>
      <c r="AC221" s="17">
        <f>AA221 + AB221</f>
        <v/>
      </c>
      <c r="AD221" s="6" t="n"/>
      <c r="AE221" s="9">
        <f>SUMIF('Stock - ETA'!$F$3:F2202,'Rango proyecciones'!C221,'Stock - ETA'!$T$3:T2202)</f>
        <v/>
      </c>
      <c r="AF221" s="17">
        <f> 0.6 * AD221 + AE221</f>
        <v/>
      </c>
      <c r="AG221" s="9">
        <f>SUMIF('Stock - ETA'!$F$3:F2202,'Rango proyecciones'!C221,'Stock - ETA'!$J$3:J2202)</f>
        <v/>
      </c>
      <c r="AH221" s="17">
        <f> 0.6 * AD221 + AG221</f>
        <v/>
      </c>
      <c r="AI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agro sudamerica1022389</t>
        </is>
      </c>
      <c r="D222" s="4" t="inlineStr">
        <is>
          <t>Agro Sudamerica</t>
        </is>
      </c>
      <c r="E222" s="4" t="n">
        <v>1022389</v>
      </c>
      <c r="F222" s="4" t="inlineStr">
        <is>
          <t>GO Cue 20@ Bo Cj 20k AS</t>
        </is>
      </c>
      <c r="G222" s="4" t="inlineStr">
        <is>
          <t>Cueros</t>
        </is>
      </c>
      <c r="H222" s="6" t="n">
        <v>2400</v>
      </c>
      <c r="I222" s="9" t="n">
        <v>0</v>
      </c>
      <c r="J222" s="9" t="n">
        <v>0</v>
      </c>
      <c r="K222" s="9" t="n">
        <v>0</v>
      </c>
      <c r="L222" s="6">
        <f>MAX(J222 - K222, 0) * MAX((0 - 10)/(10), 0)</f>
        <v/>
      </c>
      <c r="M222" s="9">
        <f>SUMIF('Stock - ETA'!$F$3:F2202,'Rango proyecciones'!C222,'Stock - ETA'!$R$3:R2202)</f>
        <v/>
      </c>
      <c r="N222" s="9">
        <f>SUMIF('Stock - Puerto Chile'!$G$2:G649,'Rango proyecciones'!C222,'Stock - Puerto Chile'!$L$2:L649)</f>
        <v/>
      </c>
      <c r="O222" s="9" t="n"/>
      <c r="P222" s="9" t="n"/>
      <c r="Q222" s="17">
        <f>H222 + M222 + N222 + L222</f>
        <v/>
      </c>
      <c r="R222" s="9">
        <f>MAX(J222 - K222, 0) * MAX((0 - 7)/(7), 0)</f>
        <v/>
      </c>
      <c r="S222" s="9">
        <f>SUMIF('Stock - ETA'!$F$3:F2202,'Rango proyecciones'!C222,'Stock - ETA'!$H$3:H2202)</f>
        <v/>
      </c>
      <c r="T222" s="9">
        <f>SUMIF('Stock - Puerto Chile'!$G$2:G649,'Rango proyecciones'!C222,'Stock - Puerto Chile'!$N$2:N649)</f>
        <v/>
      </c>
      <c r="U222" s="9" t="n"/>
      <c r="V222" s="9" t="n"/>
      <c r="W222" s="17">
        <f>H222 + S222 + R222 + T222</f>
        <v/>
      </c>
      <c r="X222" s="6">
        <f>SUMIF('Stock - ETA'!$F$3:F2202,'Rango proyecciones'!C222,'Stock - ETA'!$S$3:S2202)</f>
        <v/>
      </c>
      <c r="Y222" s="9" t="n"/>
      <c r="Z222" s="17">
        <f>X222 + Y222</f>
        <v/>
      </c>
      <c r="AA222" s="9">
        <f>SUMIF('Stock - ETA'!$F$3:F2202,'Rango proyecciones'!C222,'Stock - ETA'!$I$3:I2202)</f>
        <v/>
      </c>
      <c r="AB222" s="9" t="n"/>
      <c r="AC222" s="17">
        <f>AA222 + AB222</f>
        <v/>
      </c>
      <c r="AD222" s="6" t="n"/>
      <c r="AE222" s="9">
        <f>SUMIF('Stock - ETA'!$F$3:F2202,'Rango proyecciones'!C222,'Stock - ETA'!$T$3:T2202)</f>
        <v/>
      </c>
      <c r="AF222" s="17">
        <f> 0.6 * AD222 + AE222</f>
        <v/>
      </c>
      <c r="AG222" s="9">
        <f>SUMIF('Stock - ETA'!$F$3:F2202,'Rango proyecciones'!C222,'Stock - ETA'!$J$3:J2202)</f>
        <v/>
      </c>
      <c r="AH222" s="17">
        <f> 0.6 * AD222 + AG222</f>
        <v/>
      </c>
      <c r="AI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agro sudamerica1022406</t>
        </is>
      </c>
      <c r="D223" s="4" t="inlineStr">
        <is>
          <t>Agro Sudamerica</t>
        </is>
      </c>
      <c r="E223" s="4" t="n">
        <v>1022406</v>
      </c>
      <c r="F223" s="4" t="inlineStr">
        <is>
          <t>GO Patas B@ Bo Cj 20 k AS</t>
        </is>
      </c>
      <c r="G223" s="4" t="inlineStr">
        <is>
          <t>Subprod</t>
        </is>
      </c>
      <c r="H223" s="6" t="n">
        <v>19975.9</v>
      </c>
      <c r="I223" s="9" t="n">
        <v>20000</v>
      </c>
      <c r="J223" s="9" t="n">
        <v>0</v>
      </c>
      <c r="K223" s="9" t="n">
        <v>0</v>
      </c>
      <c r="L223" s="6">
        <f>MAX(J223 - K223, 0) * MAX((0 - 10)/(10), 0)</f>
        <v/>
      </c>
      <c r="M223" s="9">
        <f>SUMIF('Stock - ETA'!$F$3:F2202,'Rango proyecciones'!C223,'Stock - ETA'!$R$3:R2202)</f>
        <v/>
      </c>
      <c r="N223" s="9">
        <f>SUMIF('Stock - Puerto Chile'!$G$2:G649,'Rango proyecciones'!C223,'Stock - Puerto Chile'!$L$2:L649)</f>
        <v/>
      </c>
      <c r="O223" s="9" t="n"/>
      <c r="P223" s="9" t="n"/>
      <c r="Q223" s="17">
        <f>H223 + M223 + N223 + L223</f>
        <v/>
      </c>
      <c r="R223" s="9">
        <f>MAX(J223 - K223, 0) * MAX((0 - 7)/(7), 0)</f>
        <v/>
      </c>
      <c r="S223" s="9">
        <f>SUMIF('Stock - ETA'!$F$3:F2202,'Rango proyecciones'!C223,'Stock - ETA'!$H$3:H2202)</f>
        <v/>
      </c>
      <c r="T223" s="9">
        <f>SUMIF('Stock - Puerto Chile'!$G$2:G649,'Rango proyecciones'!C223,'Stock - Puerto Chile'!$N$2:N649)</f>
        <v/>
      </c>
      <c r="U223" s="9" t="n"/>
      <c r="V223" s="9" t="n"/>
      <c r="W223" s="17">
        <f>H223 + S223 + R223 + T223</f>
        <v/>
      </c>
      <c r="X223" s="6">
        <f>SUMIF('Stock - ETA'!$F$3:F2202,'Rango proyecciones'!C223,'Stock - ETA'!$S$3:S2202)</f>
        <v/>
      </c>
      <c r="Y223" s="9" t="n"/>
      <c r="Z223" s="17">
        <f>X223 + Y223</f>
        <v/>
      </c>
      <c r="AA223" s="9">
        <f>SUMIF('Stock - ETA'!$F$3:F2202,'Rango proyecciones'!C223,'Stock - ETA'!$I$3:I2202)</f>
        <v/>
      </c>
      <c r="AB223" s="9" t="n"/>
      <c r="AC223" s="17">
        <f>AA223 + AB223</f>
        <v/>
      </c>
      <c r="AD223" s="6" t="n"/>
      <c r="AE223" s="9">
        <f>SUMIF('Stock - ETA'!$F$3:F2202,'Rango proyecciones'!C223,'Stock - ETA'!$T$3:T2202)</f>
        <v/>
      </c>
      <c r="AF223" s="17">
        <f> 0.6 * AD223 + AE223</f>
        <v/>
      </c>
      <c r="AG223" s="9">
        <f>SUMIF('Stock - ETA'!$F$3:F2202,'Rango proyecciones'!C223,'Stock - ETA'!$J$3:J2202)</f>
        <v/>
      </c>
      <c r="AH223" s="17">
        <f> 0.6 * AD223 + AG223</f>
        <v/>
      </c>
      <c r="AI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agro sudamerica1022409</t>
        </is>
      </c>
      <c r="D224" s="4" t="inlineStr">
        <is>
          <t>Agro Sudamerica</t>
        </is>
      </c>
      <c r="E224" s="4" t="n">
        <v>1022409</v>
      </c>
      <c r="F224" s="4" t="inlineStr">
        <is>
          <t>GO Tripa s/Cal# Bidon AS</t>
        </is>
      </c>
      <c r="G224" s="4" t="inlineStr">
        <is>
          <t>Subprod</t>
        </is>
      </c>
      <c r="H224" s="6" t="n">
        <v>21735</v>
      </c>
      <c r="I224" s="9" t="n">
        <v>27360</v>
      </c>
      <c r="J224" s="9" t="n">
        <v>21023</v>
      </c>
      <c r="K224" s="9" t="n">
        <v>14450</v>
      </c>
      <c r="L224" s="6">
        <f>MAX(J224 - K224, 0) * MAX((0 - 10)/(10), 0)</f>
        <v/>
      </c>
      <c r="M224" s="9">
        <f>SUMIF('Stock - ETA'!$F$3:F2202,'Rango proyecciones'!C224,'Stock - ETA'!$R$3:R2202)</f>
        <v/>
      </c>
      <c r="N224" s="9">
        <f>SUMIF('Stock - Puerto Chile'!$G$2:G649,'Rango proyecciones'!C224,'Stock - Puerto Chile'!$L$2:L649)</f>
        <v/>
      </c>
      <c r="O224" s="9" t="n"/>
      <c r="P224" s="9" t="n"/>
      <c r="Q224" s="17">
        <f>H224 + M224 + N224 + L224</f>
        <v/>
      </c>
      <c r="R224" s="9">
        <f>MAX(J224 - K224, 0) * MAX((0 - 7)/(7), 0)</f>
        <v/>
      </c>
      <c r="S224" s="9">
        <f>SUMIF('Stock - ETA'!$F$3:F2202,'Rango proyecciones'!C224,'Stock - ETA'!$H$3:H2202)</f>
        <v/>
      </c>
      <c r="T224" s="9">
        <f>SUMIF('Stock - Puerto Chile'!$G$2:G649,'Rango proyecciones'!C224,'Stock - Puerto Chile'!$N$2:N649)</f>
        <v/>
      </c>
      <c r="U224" s="9" t="n"/>
      <c r="V224" s="9" t="n"/>
      <c r="W224" s="17">
        <f>H224 + S224 + R224 + T224</f>
        <v/>
      </c>
      <c r="X224" s="6">
        <f>SUMIF('Stock - ETA'!$F$3:F2202,'Rango proyecciones'!C224,'Stock - ETA'!$S$3:S2202)</f>
        <v/>
      </c>
      <c r="Y224" s="9" t="n"/>
      <c r="Z224" s="17">
        <f>X224 + Y224</f>
        <v/>
      </c>
      <c r="AA224" s="9">
        <f>SUMIF('Stock - ETA'!$F$3:F2202,'Rango proyecciones'!C224,'Stock - ETA'!$I$3:I2202)</f>
        <v/>
      </c>
      <c r="AB224" s="9" t="n"/>
      <c r="AC224" s="17">
        <f>AA224 + AB224</f>
        <v/>
      </c>
      <c r="AD224" s="6" t="n">
        <v>24000</v>
      </c>
      <c r="AE224" s="9">
        <f>SUMIF('Stock - ETA'!$F$3:F2202,'Rango proyecciones'!C224,'Stock - ETA'!$T$3:T2202)</f>
        <v/>
      </c>
      <c r="AF224" s="17">
        <f> 0.6 * AD224 + AE224</f>
        <v/>
      </c>
      <c r="AG224" s="9">
        <f>SUMIF('Stock - ETA'!$F$3:F2202,'Rango proyecciones'!C224,'Stock - ETA'!$J$3:J2202)</f>
        <v/>
      </c>
      <c r="AH224" s="17">
        <f> 0.6 * AD224 + AG224</f>
        <v/>
      </c>
      <c r="AI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agro sudamerica1022418</t>
        </is>
      </c>
      <c r="D225" s="4" t="inlineStr">
        <is>
          <t>Agro Sudamerica</t>
        </is>
      </c>
      <c r="E225" s="4" t="n">
        <v>1022418</v>
      </c>
      <c r="F225" s="4" t="inlineStr">
        <is>
          <t>GO Tripa s/Cal# Bidon AS</t>
        </is>
      </c>
      <c r="G225" s="4" t="inlineStr">
        <is>
          <t>Subprod</t>
        </is>
      </c>
      <c r="H225" s="6" t="n">
        <v>2205</v>
      </c>
      <c r="I225" s="9" t="n">
        <v>0</v>
      </c>
      <c r="J225" s="9" t="n">
        <v>0</v>
      </c>
      <c r="K225" s="9" t="n">
        <v>0</v>
      </c>
      <c r="L225" s="6">
        <f>MAX(J225 - K225, 0) * MAX((0 - 10)/(10), 0)</f>
        <v/>
      </c>
      <c r="M225" s="9">
        <f>SUMIF('Stock - ETA'!$F$3:F2202,'Rango proyecciones'!C225,'Stock - ETA'!$R$3:R2202)</f>
        <v/>
      </c>
      <c r="N225" s="9">
        <f>SUMIF('Stock - Puerto Chile'!$G$2:G649,'Rango proyecciones'!C225,'Stock - Puerto Chile'!$L$2:L649)</f>
        <v/>
      </c>
      <c r="O225" s="9" t="n"/>
      <c r="P225" s="9" t="n"/>
      <c r="Q225" s="17">
        <f>H225 + M225 + N225 + L225</f>
        <v/>
      </c>
      <c r="R225" s="9">
        <f>MAX(J225 - K225, 0) * MAX((0 - 7)/(7), 0)</f>
        <v/>
      </c>
      <c r="S225" s="9">
        <f>SUMIF('Stock - ETA'!$F$3:F2202,'Rango proyecciones'!C225,'Stock - ETA'!$H$3:H2202)</f>
        <v/>
      </c>
      <c r="T225" s="9">
        <f>SUMIF('Stock - Puerto Chile'!$G$2:G649,'Rango proyecciones'!C225,'Stock - Puerto Chile'!$N$2:N649)</f>
        <v/>
      </c>
      <c r="U225" s="9" t="n"/>
      <c r="V225" s="9" t="n"/>
      <c r="W225" s="17">
        <f>H225 + S225 + R225 + T225</f>
        <v/>
      </c>
      <c r="X225" s="6">
        <f>SUMIF('Stock - ETA'!$F$3:F2202,'Rango proyecciones'!C225,'Stock - ETA'!$S$3:S2202)</f>
        <v/>
      </c>
      <c r="Y225" s="9" t="n"/>
      <c r="Z225" s="17">
        <f>X225 + Y225</f>
        <v/>
      </c>
      <c r="AA225" s="9">
        <f>SUMIF('Stock - ETA'!$F$3:F2202,'Rango proyecciones'!C225,'Stock - ETA'!$I$3:I2202)</f>
        <v/>
      </c>
      <c r="AB225" s="9" t="n"/>
      <c r="AC225" s="17">
        <f>AA225 + AB225</f>
        <v/>
      </c>
      <c r="AD225" s="6" t="n"/>
      <c r="AE225" s="9">
        <f>SUMIF('Stock - ETA'!$F$3:F2202,'Rango proyecciones'!C225,'Stock - ETA'!$T$3:T2202)</f>
        <v/>
      </c>
      <c r="AF225" s="17">
        <f> 0.6 * AD225 + AE225</f>
        <v/>
      </c>
      <c r="AG225" s="9">
        <f>SUMIF('Stock - ETA'!$F$3:F2202,'Rango proyecciones'!C225,'Stock - ETA'!$J$3:J2202)</f>
        <v/>
      </c>
      <c r="AH225" s="17">
        <f> 0.6 * AD225 + AG225</f>
        <v/>
      </c>
      <c r="AI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agro sudamerica1022709</t>
        </is>
      </c>
      <c r="D226" s="4" t="inlineStr">
        <is>
          <t>Agro Sudamerica</t>
        </is>
      </c>
      <c r="E226" s="4" t="n">
        <v>1022709</v>
      </c>
      <c r="F226" s="4" t="inlineStr">
        <is>
          <t>GO PpPna 57@ Bo Cj AS</t>
        </is>
      </c>
      <c r="G226" s="4" t="inlineStr">
        <is>
          <t>Pierna</t>
        </is>
      </c>
      <c r="H226" s="6" t="n">
        <v>360519.89</v>
      </c>
      <c r="I226" s="9" t="n">
        <v>312500</v>
      </c>
      <c r="J226" s="9" t="n">
        <v>390996.476</v>
      </c>
      <c r="K226" s="9" t="n">
        <v>309161.48</v>
      </c>
      <c r="L226" s="6">
        <f>MAX(J226 - K226, 0) * MAX((0 - 10)/(10), 0)</f>
        <v/>
      </c>
      <c r="M226" s="9">
        <f>SUMIF('Stock - ETA'!$F$3:F2202,'Rango proyecciones'!C226,'Stock - ETA'!$R$3:R2202)</f>
        <v/>
      </c>
      <c r="N226" s="9">
        <f>SUMIF('Stock - Puerto Chile'!$G$2:G649,'Rango proyecciones'!C226,'Stock - Puerto Chile'!$L$2:L649)</f>
        <v/>
      </c>
      <c r="O226" s="9" t="n"/>
      <c r="P226" s="9" t="n"/>
      <c r="Q226" s="17">
        <f>H226 + M226 + N226 + L226</f>
        <v/>
      </c>
      <c r="R226" s="9">
        <f>MAX(J226 - K226, 0) * MAX((0 - 7)/(7), 0)</f>
        <v/>
      </c>
      <c r="S226" s="9">
        <f>SUMIF('Stock - ETA'!$F$3:F2202,'Rango proyecciones'!C226,'Stock - ETA'!$H$3:H2202)</f>
        <v/>
      </c>
      <c r="T226" s="9">
        <f>SUMIF('Stock - Puerto Chile'!$G$2:G649,'Rango proyecciones'!C226,'Stock - Puerto Chile'!$N$2:N649)</f>
        <v/>
      </c>
      <c r="U226" s="9" t="n"/>
      <c r="V226" s="9" t="n"/>
      <c r="W226" s="17">
        <f>H226 + S226 + R226 + T226</f>
        <v/>
      </c>
      <c r="X226" s="6">
        <f>SUMIF('Stock - ETA'!$F$3:F2202,'Rango proyecciones'!C226,'Stock - ETA'!$S$3:S2202)</f>
        <v/>
      </c>
      <c r="Y226" s="9" t="n"/>
      <c r="Z226" s="17">
        <f>X226 + Y226</f>
        <v/>
      </c>
      <c r="AA226" s="9">
        <f>SUMIF('Stock - ETA'!$F$3:F2202,'Rango proyecciones'!C226,'Stock - ETA'!$I$3:I2202)</f>
        <v/>
      </c>
      <c r="AB226" s="9" t="n"/>
      <c r="AC226" s="17">
        <f>AA226 + AB226</f>
        <v/>
      </c>
      <c r="AD226" s="6" t="n">
        <v>216000</v>
      </c>
      <c r="AE226" s="9">
        <f>SUMIF('Stock - ETA'!$F$3:F2202,'Rango proyecciones'!C226,'Stock - ETA'!$T$3:T2202)</f>
        <v/>
      </c>
      <c r="AF226" s="17">
        <f> 0.6 * AD226 + AE226</f>
        <v/>
      </c>
      <c r="AG226" s="9">
        <f>SUMIF('Stock - ETA'!$F$3:F2202,'Rango proyecciones'!C226,'Stock - ETA'!$J$3:J2202)</f>
        <v/>
      </c>
      <c r="AH226" s="17">
        <f> 0.6 * AD226 + AG226</f>
        <v/>
      </c>
      <c r="AI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agro sudamerica1022786</t>
        </is>
      </c>
      <c r="D227" s="4" t="inlineStr">
        <is>
          <t>Agro Sudamerica</t>
        </is>
      </c>
      <c r="E227" s="4" t="n">
        <v>1022786</v>
      </c>
      <c r="F227" s="4" t="inlineStr">
        <is>
          <t>GO Trip Calib Tub 35/39 Azul# Bidon AS</t>
        </is>
      </c>
      <c r="G227" s="4" t="inlineStr">
        <is>
          <t>Subprod</t>
        </is>
      </c>
      <c r="H227" s="6" t="n">
        <v>10140</v>
      </c>
      <c r="I227" s="9" t="n">
        <v>0</v>
      </c>
      <c r="J227" s="9" t="n"/>
      <c r="K227" s="9" t="n">
        <v>3295.5</v>
      </c>
      <c r="L227" s="6">
        <f>MAX(J227 - K227, 0) * MAX((0 - 10)/(10), 0)</f>
        <v/>
      </c>
      <c r="M227" s="9">
        <f>SUMIF('Stock - ETA'!$F$3:F2202,'Rango proyecciones'!C227,'Stock - ETA'!$R$3:R2202)</f>
        <v/>
      </c>
      <c r="N227" s="9">
        <f>SUMIF('Stock - Puerto Chile'!$G$2:G649,'Rango proyecciones'!C227,'Stock - Puerto Chile'!$L$2:L649)</f>
        <v/>
      </c>
      <c r="O227" s="9" t="n"/>
      <c r="P227" s="9" t="n"/>
      <c r="Q227" s="17">
        <f>H227 + M227 + N227 + L227</f>
        <v/>
      </c>
      <c r="R227" s="9">
        <f>MAX(J227 - K227, 0) * MAX((0 - 7)/(7), 0)</f>
        <v/>
      </c>
      <c r="S227" s="9">
        <f>SUMIF('Stock - ETA'!$F$3:F2202,'Rango proyecciones'!C227,'Stock - ETA'!$H$3:H2202)</f>
        <v/>
      </c>
      <c r="T227" s="9">
        <f>SUMIF('Stock - Puerto Chile'!$G$2:G649,'Rango proyecciones'!C227,'Stock - Puerto Chile'!$N$2:N649)</f>
        <v/>
      </c>
      <c r="U227" s="9" t="n"/>
      <c r="V227" s="9" t="n"/>
      <c r="W227" s="17">
        <f>H227 + S227 + R227 + T227</f>
        <v/>
      </c>
      <c r="X227" s="6">
        <f>SUMIF('Stock - ETA'!$F$3:F2202,'Rango proyecciones'!C227,'Stock - ETA'!$S$3:S2202)</f>
        <v/>
      </c>
      <c r="Y227" s="9" t="n"/>
      <c r="Z227" s="17">
        <f>X227 + Y227</f>
        <v/>
      </c>
      <c r="AA227" s="9">
        <f>SUMIF('Stock - ETA'!$F$3:F2202,'Rango proyecciones'!C227,'Stock - ETA'!$I$3:I2202)</f>
        <v/>
      </c>
      <c r="AB227" s="9" t="n"/>
      <c r="AC227" s="17">
        <f>AA227 + AB227</f>
        <v/>
      </c>
      <c r="AD227" s="6" t="n">
        <v>13200</v>
      </c>
      <c r="AE227" s="9">
        <f>SUMIF('Stock - ETA'!$F$3:F2202,'Rango proyecciones'!C227,'Stock - ETA'!$T$3:T2202)</f>
        <v/>
      </c>
      <c r="AF227" s="17">
        <f> 0.6 * AD227 + AE227</f>
        <v/>
      </c>
      <c r="AG227" s="9">
        <f>SUMIF('Stock - ETA'!$F$3:F2202,'Rango proyecciones'!C227,'Stock - ETA'!$J$3:J2202)</f>
        <v/>
      </c>
      <c r="AH227" s="17">
        <f> 0.6 * AD227 + AG227</f>
        <v/>
      </c>
      <c r="AI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agro sudamerica1022816</t>
        </is>
      </c>
      <c r="D228" s="4" t="inlineStr">
        <is>
          <t>Agro Sudamerica</t>
        </is>
      </c>
      <c r="E228" s="4" t="n">
        <v>1022816</v>
      </c>
      <c r="F228" s="4" t="inlineStr">
        <is>
          <t>GO Chu Cent@ Bo Cj 5k AS</t>
        </is>
      </c>
      <c r="G228" s="4" t="inlineStr">
        <is>
          <t>Muestra</t>
        </is>
      </c>
      <c r="H228" s="6" t="n">
        <v>5.05</v>
      </c>
      <c r="I228" s="9" t="n">
        <v>0</v>
      </c>
      <c r="J228" s="9" t="n">
        <v>0</v>
      </c>
      <c r="K228" s="9" t="n">
        <v>0</v>
      </c>
      <c r="L228" s="6">
        <f>MAX(J228 - K228, 0) * MAX((0 - 10)/(10), 0)</f>
        <v/>
      </c>
      <c r="M228" s="9">
        <f>SUMIF('Stock - ETA'!$F$3:F2202,'Rango proyecciones'!C228,'Stock - ETA'!$R$3:R2202)</f>
        <v/>
      </c>
      <c r="N228" s="9">
        <f>SUMIF('Stock - Puerto Chile'!$G$2:G649,'Rango proyecciones'!C228,'Stock - Puerto Chile'!$L$2:L649)</f>
        <v/>
      </c>
      <c r="O228" s="9" t="n"/>
      <c r="P228" s="9" t="n"/>
      <c r="Q228" s="17">
        <f>H228 + M228 + N228 + L228</f>
        <v/>
      </c>
      <c r="R228" s="9">
        <f>MAX(J228 - K228, 0) * MAX((0 - 7)/(7), 0)</f>
        <v/>
      </c>
      <c r="S228" s="9">
        <f>SUMIF('Stock - ETA'!$F$3:F2202,'Rango proyecciones'!C228,'Stock - ETA'!$H$3:H2202)</f>
        <v/>
      </c>
      <c r="T228" s="9">
        <f>SUMIF('Stock - Puerto Chile'!$G$2:G649,'Rango proyecciones'!C228,'Stock - Puerto Chile'!$N$2:N649)</f>
        <v/>
      </c>
      <c r="U228" s="9" t="n"/>
      <c r="V228" s="9" t="n"/>
      <c r="W228" s="17">
        <f>H228 + S228 + R228 + T228</f>
        <v/>
      </c>
      <c r="X228" s="6">
        <f>SUMIF('Stock - ETA'!$F$3:F2202,'Rango proyecciones'!C228,'Stock - ETA'!$S$3:S2202)</f>
        <v/>
      </c>
      <c r="Y228" s="9" t="n"/>
      <c r="Z228" s="17">
        <f>X228 + Y228</f>
        <v/>
      </c>
      <c r="AA228" s="9">
        <f>SUMIF('Stock - ETA'!$F$3:F2202,'Rango proyecciones'!C228,'Stock - ETA'!$I$3:I2202)</f>
        <v/>
      </c>
      <c r="AB228" s="9" t="n"/>
      <c r="AC228" s="17">
        <f>AA228 + AB228</f>
        <v/>
      </c>
      <c r="AD228" s="6" t="n"/>
      <c r="AE228" s="9">
        <f>SUMIF('Stock - ETA'!$F$3:F2202,'Rango proyecciones'!C228,'Stock - ETA'!$T$3:T2202)</f>
        <v/>
      </c>
      <c r="AF228" s="17">
        <f> 0.6 * AD228 + AE228</f>
        <v/>
      </c>
      <c r="AG228" s="9">
        <f>SUMIF('Stock - ETA'!$F$3:F2202,'Rango proyecciones'!C228,'Stock - ETA'!$J$3:J2202)</f>
        <v/>
      </c>
      <c r="AH228" s="17">
        <f> 0.6 * AD228 + AG228</f>
        <v/>
      </c>
      <c r="AI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agro sudamerica1022818</t>
        </is>
      </c>
      <c r="D229" s="4" t="inlineStr">
        <is>
          <t>Agro Sudamerica</t>
        </is>
      </c>
      <c r="E229" s="4" t="n">
        <v>1022818</v>
      </c>
      <c r="F229" s="4" t="inlineStr">
        <is>
          <t>GO Lom Cent@ Bo Cj 5k AS</t>
        </is>
      </c>
      <c r="G229" s="4" t="inlineStr">
        <is>
          <t>Muestra</t>
        </is>
      </c>
      <c r="H229" s="6" t="n">
        <v>9.91</v>
      </c>
      <c r="I229" s="9" t="n">
        <v>0</v>
      </c>
      <c r="J229" s="9" t="n">
        <v>0</v>
      </c>
      <c r="K229" s="9" t="n">
        <v>0</v>
      </c>
      <c r="L229" s="6">
        <f>MAX(J229 - K229, 0) * MAX((0 - 10)/(10), 0)</f>
        <v/>
      </c>
      <c r="M229" s="9">
        <f>SUMIF('Stock - ETA'!$F$3:F2202,'Rango proyecciones'!C229,'Stock - ETA'!$R$3:R2202)</f>
        <v/>
      </c>
      <c r="N229" s="9">
        <f>SUMIF('Stock - Puerto Chile'!$G$2:G649,'Rango proyecciones'!C229,'Stock - Puerto Chile'!$L$2:L649)</f>
        <v/>
      </c>
      <c r="O229" s="9" t="n"/>
      <c r="P229" s="9" t="n"/>
      <c r="Q229" s="17">
        <f>H229 + M229 + N229 + L229</f>
        <v/>
      </c>
      <c r="R229" s="9">
        <f>MAX(J229 - K229, 0) * MAX((0 - 7)/(7), 0)</f>
        <v/>
      </c>
      <c r="S229" s="9">
        <f>SUMIF('Stock - ETA'!$F$3:F2202,'Rango proyecciones'!C229,'Stock - ETA'!$H$3:H2202)</f>
        <v/>
      </c>
      <c r="T229" s="9">
        <f>SUMIF('Stock - Puerto Chile'!$G$2:G649,'Rango proyecciones'!C229,'Stock - Puerto Chile'!$N$2:N649)</f>
        <v/>
      </c>
      <c r="U229" s="9" t="n"/>
      <c r="V229" s="9" t="n"/>
      <c r="W229" s="17">
        <f>H229 + S229 + R229 + T229</f>
        <v/>
      </c>
      <c r="X229" s="6">
        <f>SUMIF('Stock - ETA'!$F$3:F2202,'Rango proyecciones'!C229,'Stock - ETA'!$S$3:S2202)</f>
        <v/>
      </c>
      <c r="Y229" s="9" t="n"/>
      <c r="Z229" s="17">
        <f>X229 + Y229</f>
        <v/>
      </c>
      <c r="AA229" s="9">
        <f>SUMIF('Stock - ETA'!$F$3:F2202,'Rango proyecciones'!C229,'Stock - ETA'!$I$3:I2202)</f>
        <v/>
      </c>
      <c r="AB229" s="9" t="n"/>
      <c r="AC229" s="17">
        <f>AA229 + AB229</f>
        <v/>
      </c>
      <c r="AD229" s="6" t="n"/>
      <c r="AE229" s="9">
        <f>SUMIF('Stock - ETA'!$F$3:F2202,'Rango proyecciones'!C229,'Stock - ETA'!$T$3:T2202)</f>
        <v/>
      </c>
      <c r="AF229" s="17">
        <f> 0.6 * AD229 + AE229</f>
        <v/>
      </c>
      <c r="AG229" s="9">
        <f>SUMIF('Stock - ETA'!$F$3:F2202,'Rango proyecciones'!C229,'Stock - ETA'!$J$3:J2202)</f>
        <v/>
      </c>
      <c r="AH229" s="17">
        <f> 0.6 * AD229 + AG229</f>
        <v/>
      </c>
      <c r="AI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agro sudamerica1022819</t>
        </is>
      </c>
      <c r="D230" s="4" t="inlineStr">
        <is>
          <t>Agro Sudamerica</t>
        </is>
      </c>
      <c r="E230" s="4" t="n">
        <v>1022819</v>
      </c>
      <c r="F230" s="4" t="inlineStr">
        <is>
          <t>GO Cos Tira@ Bo Cj 5k AS</t>
        </is>
      </c>
      <c r="G230" s="4" t="inlineStr">
        <is>
          <t>Muestra</t>
        </is>
      </c>
      <c r="H230" s="6" t="n">
        <v>9.859999999999999</v>
      </c>
      <c r="I230" s="9" t="n">
        <v>0</v>
      </c>
      <c r="J230" s="9" t="n">
        <v>0</v>
      </c>
      <c r="K230" s="9" t="n">
        <v>0</v>
      </c>
      <c r="L230" s="6">
        <f>MAX(J230 - K230, 0) * MAX((0 - 10)/(10), 0)</f>
        <v/>
      </c>
      <c r="M230" s="9">
        <f>SUMIF('Stock - ETA'!$F$3:F2202,'Rango proyecciones'!C230,'Stock - ETA'!$R$3:R2202)</f>
        <v/>
      </c>
      <c r="N230" s="9">
        <f>SUMIF('Stock - Puerto Chile'!$G$2:G649,'Rango proyecciones'!C230,'Stock - Puerto Chile'!$L$2:L649)</f>
        <v/>
      </c>
      <c r="O230" s="9" t="n"/>
      <c r="P230" s="9" t="n"/>
      <c r="Q230" s="17">
        <f>H230 + M230 + N230 + L230</f>
        <v/>
      </c>
      <c r="R230" s="9">
        <f>MAX(J230 - K230, 0) * MAX((0 - 7)/(7), 0)</f>
        <v/>
      </c>
      <c r="S230" s="9">
        <f>SUMIF('Stock - ETA'!$F$3:F2202,'Rango proyecciones'!C230,'Stock - ETA'!$H$3:H2202)</f>
        <v/>
      </c>
      <c r="T230" s="9">
        <f>SUMIF('Stock - Puerto Chile'!$G$2:G649,'Rango proyecciones'!C230,'Stock - Puerto Chile'!$N$2:N649)</f>
        <v/>
      </c>
      <c r="U230" s="9" t="n"/>
      <c r="V230" s="9" t="n"/>
      <c r="W230" s="17">
        <f>H230 + S230 + R230 + T230</f>
        <v/>
      </c>
      <c r="X230" s="6">
        <f>SUMIF('Stock - ETA'!$F$3:F2202,'Rango proyecciones'!C230,'Stock - ETA'!$S$3:S2202)</f>
        <v/>
      </c>
      <c r="Y230" s="9" t="n"/>
      <c r="Z230" s="17">
        <f>X230 + Y230</f>
        <v/>
      </c>
      <c r="AA230" s="9">
        <f>SUMIF('Stock - ETA'!$F$3:F2202,'Rango proyecciones'!C230,'Stock - ETA'!$I$3:I2202)</f>
        <v/>
      </c>
      <c r="AB230" s="9" t="n"/>
      <c r="AC230" s="17">
        <f>AA230 + AB230</f>
        <v/>
      </c>
      <c r="AD230" s="6" t="n"/>
      <c r="AE230" s="9">
        <f>SUMIF('Stock - ETA'!$F$3:F2202,'Rango proyecciones'!C230,'Stock - ETA'!$T$3:T2202)</f>
        <v/>
      </c>
      <c r="AF230" s="17">
        <f> 0.6 * AD230 + AE230</f>
        <v/>
      </c>
      <c r="AG230" s="9">
        <f>SUMIF('Stock - ETA'!$F$3:F2202,'Rango proyecciones'!C230,'Stock - ETA'!$J$3:J2202)</f>
        <v/>
      </c>
      <c r="AH230" s="17">
        <f> 0.6 * AD230 + AG230</f>
        <v/>
      </c>
      <c r="AI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agro sudamerica1022834</t>
        </is>
      </c>
      <c r="D231" s="4" t="inlineStr">
        <is>
          <t>Agro Sudamerica</t>
        </is>
      </c>
      <c r="E231" s="4" t="n">
        <v>1022834</v>
      </c>
      <c r="F231" s="4" t="inlineStr">
        <is>
          <t>Pulpa pierna Costa Rica Muestra</t>
        </is>
      </c>
      <c r="G231" s="4" t="inlineStr">
        <is>
          <t>Muestra</t>
        </is>
      </c>
      <c r="H231" s="6" t="n">
        <v>9</v>
      </c>
      <c r="I231" s="9" t="n">
        <v>0</v>
      </c>
      <c r="J231" s="9" t="n">
        <v>0</v>
      </c>
      <c r="K231" s="9" t="n">
        <v>0</v>
      </c>
      <c r="L231" s="6">
        <f>MAX(J231 - K231, 0) * MAX((0 - 10)/(10), 0)</f>
        <v/>
      </c>
      <c r="M231" s="9">
        <f>SUMIF('Stock - ETA'!$F$3:F2202,'Rango proyecciones'!C231,'Stock - ETA'!$R$3:R2202)</f>
        <v/>
      </c>
      <c r="N231" s="9">
        <f>SUMIF('Stock - Puerto Chile'!$G$2:G649,'Rango proyecciones'!C231,'Stock - Puerto Chile'!$L$2:L649)</f>
        <v/>
      </c>
      <c r="O231" s="9" t="n"/>
      <c r="P231" s="9" t="n"/>
      <c r="Q231" s="17">
        <f>H231 + M231 + N231 + L231</f>
        <v/>
      </c>
      <c r="R231" s="9">
        <f>MAX(J231 - K231, 0) * MAX((0 - 7)/(7), 0)</f>
        <v/>
      </c>
      <c r="S231" s="9">
        <f>SUMIF('Stock - ETA'!$F$3:F2202,'Rango proyecciones'!C231,'Stock - ETA'!$H$3:H2202)</f>
        <v/>
      </c>
      <c r="T231" s="9">
        <f>SUMIF('Stock - Puerto Chile'!$G$2:G649,'Rango proyecciones'!C231,'Stock - Puerto Chile'!$N$2:N649)</f>
        <v/>
      </c>
      <c r="U231" s="9" t="n"/>
      <c r="V231" s="9" t="n"/>
      <c r="W231" s="17">
        <f>H231 + S231 + R231 + T231</f>
        <v/>
      </c>
      <c r="X231" s="6">
        <f>SUMIF('Stock - ETA'!$F$3:F2202,'Rango proyecciones'!C231,'Stock - ETA'!$S$3:S2202)</f>
        <v/>
      </c>
      <c r="Y231" s="9" t="n"/>
      <c r="Z231" s="17">
        <f>X231 + Y231</f>
        <v/>
      </c>
      <c r="AA231" s="9">
        <f>SUMIF('Stock - ETA'!$F$3:F2202,'Rango proyecciones'!C231,'Stock - ETA'!$I$3:I2202)</f>
        <v/>
      </c>
      <c r="AB231" s="9" t="n"/>
      <c r="AC231" s="17">
        <f>AA231 + AB231</f>
        <v/>
      </c>
      <c r="AD231" s="6" t="n"/>
      <c r="AE231" s="9">
        <f>SUMIF('Stock - ETA'!$F$3:F2202,'Rango proyecciones'!C231,'Stock - ETA'!$T$3:T2202)</f>
        <v/>
      </c>
      <c r="AF231" s="17">
        <f> 0.6 * AD231 + AE231</f>
        <v/>
      </c>
      <c r="AG231" s="9">
        <f>SUMIF('Stock - ETA'!$F$3:F2202,'Rango proyecciones'!C231,'Stock - ETA'!$J$3:J2202)</f>
        <v/>
      </c>
      <c r="AH231" s="17">
        <f> 0.6 * AD231 + AG231</f>
        <v/>
      </c>
      <c r="AI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agro sudamerica1022844</t>
        </is>
      </c>
      <c r="D232" s="4" t="inlineStr">
        <is>
          <t>Agro Sudamerica</t>
        </is>
      </c>
      <c r="E232" s="4" t="n">
        <v>1022844</v>
      </c>
      <c r="F232" s="4" t="inlineStr">
        <is>
          <t>GO Cordon Lom@ CJ 20k AS</t>
        </is>
      </c>
      <c r="G232" s="4" t="inlineStr">
        <is>
          <t>Recortes</t>
        </is>
      </c>
      <c r="H232" s="6" t="n">
        <v>0</v>
      </c>
      <c r="I232" s="9" t="n">
        <v>10000</v>
      </c>
      <c r="J232" s="9" t="n">
        <v>0</v>
      </c>
      <c r="K232" s="9" t="n">
        <v>0</v>
      </c>
      <c r="L232" s="6">
        <f>MAX(J232 - K232, 0) * MAX((0 - 10)/(10), 0)</f>
        <v/>
      </c>
      <c r="M232" s="9">
        <f>SUMIF('Stock - ETA'!$F$3:F2202,'Rango proyecciones'!C232,'Stock - ETA'!$R$3:R2202)</f>
        <v/>
      </c>
      <c r="N232" s="9">
        <f>SUMIF('Stock - Puerto Chile'!$G$2:G649,'Rango proyecciones'!C232,'Stock - Puerto Chile'!$L$2:L649)</f>
        <v/>
      </c>
      <c r="O232" s="9" t="n"/>
      <c r="P232" s="9" t="n"/>
      <c r="Q232" s="17">
        <f>H232 + M232 + N232 + L232</f>
        <v/>
      </c>
      <c r="R232" s="9">
        <f>MAX(J232 - K232, 0) * MAX((0 - 7)/(7), 0)</f>
        <v/>
      </c>
      <c r="S232" s="9">
        <f>SUMIF('Stock - ETA'!$F$3:F2202,'Rango proyecciones'!C232,'Stock - ETA'!$H$3:H2202)</f>
        <v/>
      </c>
      <c r="T232" s="9">
        <f>SUMIF('Stock - Puerto Chile'!$G$2:G649,'Rango proyecciones'!C232,'Stock - Puerto Chile'!$N$2:N649)</f>
        <v/>
      </c>
      <c r="U232" s="9" t="n"/>
      <c r="V232" s="9" t="n"/>
      <c r="W232" s="17">
        <f>H232 + S232 + R232 + T232</f>
        <v/>
      </c>
      <c r="X232" s="6">
        <f>SUMIF('Stock - ETA'!$F$3:F2202,'Rango proyecciones'!C232,'Stock - ETA'!$S$3:S2202)</f>
        <v/>
      </c>
      <c r="Y232" s="9" t="n"/>
      <c r="Z232" s="17">
        <f>X232 + Y232</f>
        <v/>
      </c>
      <c r="AA232" s="9">
        <f>SUMIF('Stock - ETA'!$F$3:F2202,'Rango proyecciones'!C232,'Stock - ETA'!$I$3:I2202)</f>
        <v/>
      </c>
      <c r="AB232" s="9" t="n"/>
      <c r="AC232" s="17">
        <f>AA232 + AB232</f>
        <v/>
      </c>
      <c r="AD232" s="6" t="n"/>
      <c r="AE232" s="9">
        <f>SUMIF('Stock - ETA'!$F$3:F2202,'Rango proyecciones'!C232,'Stock - ETA'!$T$3:T2202)</f>
        <v/>
      </c>
      <c r="AF232" s="17">
        <f> 0.6 * AD232 + AE232</f>
        <v/>
      </c>
      <c r="AG232" s="9">
        <f>SUMIF('Stock - ETA'!$F$3:F2202,'Rango proyecciones'!C232,'Stock - ETA'!$J$3:J2202)</f>
        <v/>
      </c>
      <c r="AH232" s="17">
        <f> 0.6 * AD232 + AG232</f>
        <v/>
      </c>
      <c r="AI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agro sudamerica1022847</t>
        </is>
      </c>
      <c r="D233" s="4" t="inlineStr">
        <is>
          <t>Agro Sudamerica</t>
        </is>
      </c>
      <c r="E233" s="4" t="n">
        <v>1022847</v>
      </c>
      <c r="F233" s="4" t="inlineStr">
        <is>
          <t>GO Cne Falda Pan@ CJ 20k AS</t>
        </is>
      </c>
      <c r="G233" s="4" t="inlineStr">
        <is>
          <t>Panceta</t>
        </is>
      </c>
      <c r="H233" s="6" t="n">
        <v>24023.33</v>
      </c>
      <c r="I233" s="9" t="n">
        <v>0</v>
      </c>
      <c r="J233" s="9" t="n">
        <v>11393</v>
      </c>
      <c r="K233" s="9" t="n">
        <v>9325.83</v>
      </c>
      <c r="L233" s="6">
        <f>MAX(J233 - K233, 0) * MAX((0 - 10)/(10), 0)</f>
        <v/>
      </c>
      <c r="M233" s="9">
        <f>SUMIF('Stock - ETA'!$F$3:F2202,'Rango proyecciones'!C233,'Stock - ETA'!$R$3:R2202)</f>
        <v/>
      </c>
      <c r="N233" s="9">
        <f>SUMIF('Stock - Puerto Chile'!$G$2:G649,'Rango proyecciones'!C233,'Stock - Puerto Chile'!$L$2:L649)</f>
        <v/>
      </c>
      <c r="O233" s="9" t="n"/>
      <c r="P233" s="9" t="n"/>
      <c r="Q233" s="17">
        <f>H233 + M233 + N233 + L233</f>
        <v/>
      </c>
      <c r="R233" s="9">
        <f>MAX(J233 - K233, 0) * MAX((0 - 7)/(7), 0)</f>
        <v/>
      </c>
      <c r="S233" s="9">
        <f>SUMIF('Stock - ETA'!$F$3:F2202,'Rango proyecciones'!C233,'Stock - ETA'!$H$3:H2202)</f>
        <v/>
      </c>
      <c r="T233" s="9">
        <f>SUMIF('Stock - Puerto Chile'!$G$2:G649,'Rango proyecciones'!C233,'Stock - Puerto Chile'!$N$2:N649)</f>
        <v/>
      </c>
      <c r="U233" s="9" t="n"/>
      <c r="V233" s="9" t="n"/>
      <c r="W233" s="17">
        <f>H233 + S233 + R233 + T233</f>
        <v/>
      </c>
      <c r="X233" s="6">
        <f>SUMIF('Stock - ETA'!$F$3:F2202,'Rango proyecciones'!C233,'Stock - ETA'!$S$3:S2202)</f>
        <v/>
      </c>
      <c r="Y233" s="9" t="n"/>
      <c r="Z233" s="17">
        <f>X233 + Y233</f>
        <v/>
      </c>
      <c r="AA233" s="9">
        <f>SUMIF('Stock - ETA'!$F$3:F2202,'Rango proyecciones'!C233,'Stock - ETA'!$I$3:I2202)</f>
        <v/>
      </c>
      <c r="AB233" s="9" t="n"/>
      <c r="AC233" s="17">
        <f>AA233 + AB233</f>
        <v/>
      </c>
      <c r="AD233" s="6" t="n">
        <v>27314</v>
      </c>
      <c r="AE233" s="9">
        <f>SUMIF('Stock - ETA'!$F$3:F2202,'Rango proyecciones'!C233,'Stock - ETA'!$T$3:T2202)</f>
        <v/>
      </c>
      <c r="AF233" s="17">
        <f> 0.6 * AD233 + AE233</f>
        <v/>
      </c>
      <c r="AG233" s="9">
        <f>SUMIF('Stock - ETA'!$F$3:F2202,'Rango proyecciones'!C233,'Stock - ETA'!$J$3:J2202)</f>
        <v/>
      </c>
      <c r="AH233" s="17">
        <f> 0.6 * AD233 + AG233</f>
        <v/>
      </c>
      <c r="AI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agro sudamerica1022855</t>
        </is>
      </c>
      <c r="D234" s="4" t="inlineStr">
        <is>
          <t>Agro Sudamerica</t>
        </is>
      </c>
      <c r="E234" s="4" t="n">
        <v>1022855</v>
      </c>
      <c r="F234" s="4" t="inlineStr">
        <is>
          <t>GO Grasa Forro Pal@ Cj 20k AS</t>
        </is>
      </c>
      <c r="G234" s="4" t="inlineStr">
        <is>
          <t>Grasas</t>
        </is>
      </c>
      <c r="H234" s="6" t="n">
        <v>7768.64</v>
      </c>
      <c r="I234" s="9" t="n">
        <v>7775</v>
      </c>
      <c r="J234" s="9" t="n">
        <v>8476.101000000001</v>
      </c>
      <c r="K234" s="9" t="n">
        <v>7848.12</v>
      </c>
      <c r="L234" s="6">
        <f>MAX(J234 - K234, 0) * MAX((0 - 10)/(10), 0)</f>
        <v/>
      </c>
      <c r="M234" s="9">
        <f>SUMIF('Stock - ETA'!$F$3:F2202,'Rango proyecciones'!C234,'Stock - ETA'!$R$3:R2202)</f>
        <v/>
      </c>
      <c r="N234" s="9">
        <f>SUMIF('Stock - Puerto Chile'!$G$2:G649,'Rango proyecciones'!C234,'Stock - Puerto Chile'!$L$2:L649)</f>
        <v/>
      </c>
      <c r="O234" s="9" t="n"/>
      <c r="P234" s="9" t="n"/>
      <c r="Q234" s="17">
        <f>H234 + M234 + N234 + L234</f>
        <v/>
      </c>
      <c r="R234" s="9">
        <f>MAX(J234 - K234, 0) * MAX((0 - 7)/(7), 0)</f>
        <v/>
      </c>
      <c r="S234" s="9">
        <f>SUMIF('Stock - ETA'!$F$3:F2202,'Rango proyecciones'!C234,'Stock - ETA'!$H$3:H2202)</f>
        <v/>
      </c>
      <c r="T234" s="9">
        <f>SUMIF('Stock - Puerto Chile'!$G$2:G649,'Rango proyecciones'!C234,'Stock - Puerto Chile'!$N$2:N649)</f>
        <v/>
      </c>
      <c r="U234" s="9" t="n"/>
      <c r="V234" s="9" t="n"/>
      <c r="W234" s="17">
        <f>H234 + S234 + R234 + T234</f>
        <v/>
      </c>
      <c r="X234" s="6">
        <f>SUMIF('Stock - ETA'!$F$3:F2202,'Rango proyecciones'!C234,'Stock - ETA'!$S$3:S2202)</f>
        <v/>
      </c>
      <c r="Y234" s="9" t="n"/>
      <c r="Z234" s="17">
        <f>X234 + Y234</f>
        <v/>
      </c>
      <c r="AA234" s="9">
        <f>SUMIF('Stock - ETA'!$F$3:F2202,'Rango proyecciones'!C234,'Stock - ETA'!$I$3:I2202)</f>
        <v/>
      </c>
      <c r="AB234" s="9" t="n"/>
      <c r="AC234" s="17">
        <f>AA234 + AB234</f>
        <v/>
      </c>
      <c r="AD234" s="6" t="n">
        <v>9693</v>
      </c>
      <c r="AE234" s="9">
        <f>SUMIF('Stock - ETA'!$F$3:F2202,'Rango proyecciones'!C234,'Stock - ETA'!$T$3:T2202)</f>
        <v/>
      </c>
      <c r="AF234" s="17">
        <f> 0.6 * AD234 + AE234</f>
        <v/>
      </c>
      <c r="AG234" s="9">
        <f>SUMIF('Stock - ETA'!$F$3:F2202,'Rango proyecciones'!C234,'Stock - ETA'!$J$3:J2202)</f>
        <v/>
      </c>
      <c r="AH234" s="17">
        <f> 0.6 * AD234 + AG234</f>
        <v/>
      </c>
      <c r="AI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agro sudamerica1022870</t>
        </is>
      </c>
      <c r="D235" s="4" t="inlineStr">
        <is>
          <t>Agro Sudamerica</t>
        </is>
      </c>
      <c r="E235" s="4" t="n">
        <v>1022870</v>
      </c>
      <c r="F235" s="4" t="inlineStr">
        <is>
          <t>GO Patas@ Cj 20 kg AS</t>
        </is>
      </c>
      <c r="G235" s="4" t="inlineStr">
        <is>
          <t>Subprod</t>
        </is>
      </c>
      <c r="H235" s="6" t="n">
        <v>3952.76</v>
      </c>
      <c r="I235" s="9" t="n">
        <v>4000</v>
      </c>
      <c r="J235" s="9" t="n">
        <v>0</v>
      </c>
      <c r="K235" s="9" t="n">
        <v>0</v>
      </c>
      <c r="L235" s="6">
        <f>MAX(J235 - K235, 0) * MAX((0 - 10)/(10), 0)</f>
        <v/>
      </c>
      <c r="M235" s="9">
        <f>SUMIF('Stock - ETA'!$F$3:F2202,'Rango proyecciones'!C235,'Stock - ETA'!$R$3:R2202)</f>
        <v/>
      </c>
      <c r="N235" s="9">
        <f>SUMIF('Stock - Puerto Chile'!$G$2:G649,'Rango proyecciones'!C235,'Stock - Puerto Chile'!$L$2:L649)</f>
        <v/>
      </c>
      <c r="O235" s="9" t="n"/>
      <c r="P235" s="9" t="n"/>
      <c r="Q235" s="17">
        <f>H235 + M235 + N235 + L235</f>
        <v/>
      </c>
      <c r="R235" s="9">
        <f>MAX(J235 - K235, 0) * MAX((0 - 7)/(7), 0)</f>
        <v/>
      </c>
      <c r="S235" s="9">
        <f>SUMIF('Stock - ETA'!$F$3:F2202,'Rango proyecciones'!C235,'Stock - ETA'!$H$3:H2202)</f>
        <v/>
      </c>
      <c r="T235" s="9">
        <f>SUMIF('Stock - Puerto Chile'!$G$2:G649,'Rango proyecciones'!C235,'Stock - Puerto Chile'!$N$2:N649)</f>
        <v/>
      </c>
      <c r="U235" s="9" t="n"/>
      <c r="V235" s="9" t="n"/>
      <c r="W235" s="17">
        <f>H235 + S235 + R235 + T235</f>
        <v/>
      </c>
      <c r="X235" s="6">
        <f>SUMIF('Stock - ETA'!$F$3:F2202,'Rango proyecciones'!C235,'Stock - ETA'!$S$3:S2202)</f>
        <v/>
      </c>
      <c r="Y235" s="9" t="n"/>
      <c r="Z235" s="17">
        <f>X235 + Y235</f>
        <v/>
      </c>
      <c r="AA235" s="9">
        <f>SUMIF('Stock - ETA'!$F$3:F2202,'Rango proyecciones'!C235,'Stock - ETA'!$I$3:I2202)</f>
        <v/>
      </c>
      <c r="AB235" s="9" t="n"/>
      <c r="AC235" s="17">
        <f>AA235 + AB235</f>
        <v/>
      </c>
      <c r="AD235" s="6" t="n"/>
      <c r="AE235" s="9">
        <f>SUMIF('Stock - ETA'!$F$3:F2202,'Rango proyecciones'!C235,'Stock - ETA'!$T$3:T2202)</f>
        <v/>
      </c>
      <c r="AF235" s="17">
        <f> 0.6 * AD235 + AE235</f>
        <v/>
      </c>
      <c r="AG235" s="9">
        <f>SUMIF('Stock - ETA'!$F$3:F2202,'Rango proyecciones'!C235,'Stock - ETA'!$J$3:J2202)</f>
        <v/>
      </c>
      <c r="AH235" s="17">
        <f> 0.6 * AD235 + AG235</f>
        <v/>
      </c>
      <c r="AI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agro sudamerica1022883</t>
        </is>
      </c>
      <c r="D236" s="4" t="inlineStr">
        <is>
          <t>Agro Sudamerica</t>
        </is>
      </c>
      <c r="E236" s="4" t="n">
        <v>1022883</v>
      </c>
      <c r="F236" s="4" t="inlineStr">
        <is>
          <t>GO BB Ribs 640g@ Cj 16k AS</t>
        </is>
      </c>
      <c r="G236" s="4" t="inlineStr">
        <is>
          <t>Chuleta</t>
        </is>
      </c>
      <c r="H236" s="6" t="n">
        <v>6288</v>
      </c>
      <c r="I236" s="9" t="n">
        <v>0</v>
      </c>
      <c r="J236" s="9" t="n">
        <v>0</v>
      </c>
      <c r="K236" s="9" t="n">
        <v>0</v>
      </c>
      <c r="L236" s="6">
        <f>MAX(J236 - K236, 0) * MAX((0 - 10)/(10), 0)</f>
        <v/>
      </c>
      <c r="M236" s="9">
        <f>SUMIF('Stock - ETA'!$F$3:F2202,'Rango proyecciones'!C236,'Stock - ETA'!$R$3:R2202)</f>
        <v/>
      </c>
      <c r="N236" s="9">
        <f>SUMIF('Stock - Puerto Chile'!$G$2:G649,'Rango proyecciones'!C236,'Stock - Puerto Chile'!$L$2:L649)</f>
        <v/>
      </c>
      <c r="O236" s="9" t="n"/>
      <c r="P236" s="9" t="n"/>
      <c r="Q236" s="17">
        <f>H236 + M236 + N236 + L236</f>
        <v/>
      </c>
      <c r="R236" s="9">
        <f>MAX(J236 - K236, 0) * MAX((0 - 7)/(7), 0)</f>
        <v/>
      </c>
      <c r="S236" s="9">
        <f>SUMIF('Stock - ETA'!$F$3:F2202,'Rango proyecciones'!C236,'Stock - ETA'!$H$3:H2202)</f>
        <v/>
      </c>
      <c r="T236" s="9">
        <f>SUMIF('Stock - Puerto Chile'!$G$2:G649,'Rango proyecciones'!C236,'Stock - Puerto Chile'!$N$2:N649)</f>
        <v/>
      </c>
      <c r="U236" s="9" t="n"/>
      <c r="V236" s="9" t="n"/>
      <c r="W236" s="17">
        <f>H236 + S236 + R236 + T236</f>
        <v/>
      </c>
      <c r="X236" s="6">
        <f>SUMIF('Stock - ETA'!$F$3:F2202,'Rango proyecciones'!C236,'Stock - ETA'!$S$3:S2202)</f>
        <v/>
      </c>
      <c r="Y236" s="9" t="n"/>
      <c r="Z236" s="17">
        <f>X236 + Y236</f>
        <v/>
      </c>
      <c r="AA236" s="9">
        <f>SUMIF('Stock - ETA'!$F$3:F2202,'Rango proyecciones'!C236,'Stock - ETA'!$I$3:I2202)</f>
        <v/>
      </c>
      <c r="AB236" s="9" t="n"/>
      <c r="AC236" s="17">
        <f>AA236 + AB236</f>
        <v/>
      </c>
      <c r="AD236" s="6" t="n"/>
      <c r="AE236" s="9">
        <f>SUMIF('Stock - ETA'!$F$3:F2202,'Rango proyecciones'!C236,'Stock - ETA'!$T$3:T2202)</f>
        <v/>
      </c>
      <c r="AF236" s="17">
        <f> 0.6 * AD236 + AE236</f>
        <v/>
      </c>
      <c r="AG236" s="9">
        <f>SUMIF('Stock - ETA'!$F$3:F2202,'Rango proyecciones'!C236,'Stock - ETA'!$J$3:J2202)</f>
        <v/>
      </c>
      <c r="AH236" s="17">
        <f> 0.6 * AD236 + AG236</f>
        <v/>
      </c>
      <c r="AI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agro sudamerica1022921</t>
        </is>
      </c>
      <c r="D237" s="4" t="inlineStr">
        <is>
          <t>Agro Sudamerica</t>
        </is>
      </c>
      <c r="E237" s="4" t="n">
        <v>1022921</v>
      </c>
      <c r="F237" s="4" t="inlineStr">
        <is>
          <t>GO Gord Chic@ Cj 20k AS</t>
        </is>
      </c>
      <c r="G237" s="4" t="inlineStr">
        <is>
          <t>Grasas</t>
        </is>
      </c>
      <c r="H237" s="6" t="n">
        <v>24015.26</v>
      </c>
      <c r="I237" s="9" t="n">
        <v>20000</v>
      </c>
      <c r="J237" s="9" t="n">
        <v>21870</v>
      </c>
      <c r="K237" s="9" t="n">
        <v>20274.6</v>
      </c>
      <c r="L237" s="6">
        <f>MAX(J237 - K237, 0) * MAX((0 - 10)/(10), 0)</f>
        <v/>
      </c>
      <c r="M237" s="9">
        <f>SUMIF('Stock - ETA'!$F$3:F2202,'Rango proyecciones'!C237,'Stock - ETA'!$R$3:R2202)</f>
        <v/>
      </c>
      <c r="N237" s="9">
        <f>SUMIF('Stock - Puerto Chile'!$G$2:G649,'Rango proyecciones'!C237,'Stock - Puerto Chile'!$L$2:L649)</f>
        <v/>
      </c>
      <c r="O237" s="9" t="n"/>
      <c r="P237" s="9" t="n"/>
      <c r="Q237" s="17">
        <f>H237 + M237 + N237 + L237</f>
        <v/>
      </c>
      <c r="R237" s="9">
        <f>MAX(J237 - K237, 0) * MAX((0 - 7)/(7), 0)</f>
        <v/>
      </c>
      <c r="S237" s="9">
        <f>SUMIF('Stock - ETA'!$F$3:F2202,'Rango proyecciones'!C237,'Stock - ETA'!$H$3:H2202)</f>
        <v/>
      </c>
      <c r="T237" s="9">
        <f>SUMIF('Stock - Puerto Chile'!$G$2:G649,'Rango proyecciones'!C237,'Stock - Puerto Chile'!$N$2:N649)</f>
        <v/>
      </c>
      <c r="U237" s="9" t="n"/>
      <c r="V237" s="9" t="n"/>
      <c r="W237" s="17">
        <f>H237 + S237 + R237 + T237</f>
        <v/>
      </c>
      <c r="X237" s="6">
        <f>SUMIF('Stock - ETA'!$F$3:F2202,'Rango proyecciones'!C237,'Stock - ETA'!$S$3:S2202)</f>
        <v/>
      </c>
      <c r="Y237" s="9" t="n"/>
      <c r="Z237" s="17">
        <f>X237 + Y237</f>
        <v/>
      </c>
      <c r="AA237" s="9">
        <f>SUMIF('Stock - ETA'!$F$3:F2202,'Rango proyecciones'!C237,'Stock - ETA'!$I$3:I2202)</f>
        <v/>
      </c>
      <c r="AB237" s="9" t="n"/>
      <c r="AC237" s="17">
        <f>AA237 + AB237</f>
        <v/>
      </c>
      <c r="AD237" s="6" t="n">
        <v>39414</v>
      </c>
      <c r="AE237" s="9">
        <f>SUMIF('Stock - ETA'!$F$3:F2202,'Rango proyecciones'!C237,'Stock - ETA'!$T$3:T2202)</f>
        <v/>
      </c>
      <c r="AF237" s="17">
        <f> 0.6 * AD237 + AE237</f>
        <v/>
      </c>
      <c r="AG237" s="9">
        <f>SUMIF('Stock - ETA'!$F$3:F2202,'Rango proyecciones'!C237,'Stock - ETA'!$J$3:J2202)</f>
        <v/>
      </c>
      <c r="AH237" s="17">
        <f> 0.6 * AD237 + AG237</f>
        <v/>
      </c>
      <c r="AI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agro sudamerica1022924</t>
        </is>
      </c>
      <c r="D238" s="4" t="inlineStr">
        <is>
          <t>Agro Sudamerica</t>
        </is>
      </c>
      <c r="E238" s="4" t="n">
        <v>1022924</v>
      </c>
      <c r="F238" s="4" t="inlineStr">
        <is>
          <t>GO Lom Tocino@ Cj 20k AS</t>
        </is>
      </c>
      <c r="G238" s="4" t="inlineStr">
        <is>
          <t>Grasas</t>
        </is>
      </c>
      <c r="H238" s="6" t="n">
        <v>23716.46</v>
      </c>
      <c r="I238" s="9" t="n">
        <v>0</v>
      </c>
      <c r="J238" s="9" t="n">
        <v>4332</v>
      </c>
      <c r="K238" s="9" t="n">
        <v>43100.49</v>
      </c>
      <c r="L238" s="6">
        <f>MAX(J238 - K238, 0) * MAX((0 - 10)/(10), 0)</f>
        <v/>
      </c>
      <c r="M238" s="9">
        <f>SUMIF('Stock - ETA'!$F$3:F2202,'Rango proyecciones'!C238,'Stock - ETA'!$R$3:R2202)</f>
        <v/>
      </c>
      <c r="N238" s="9">
        <f>SUMIF('Stock - Puerto Chile'!$G$2:G649,'Rango proyecciones'!C238,'Stock - Puerto Chile'!$L$2:L649)</f>
        <v/>
      </c>
      <c r="O238" s="9" t="n"/>
      <c r="P238" s="9" t="n"/>
      <c r="Q238" s="17">
        <f>H238 + M238 + N238 + L238</f>
        <v/>
      </c>
      <c r="R238" s="9">
        <f>MAX(J238 - K238, 0) * MAX((0 - 7)/(7), 0)</f>
        <v/>
      </c>
      <c r="S238" s="9">
        <f>SUMIF('Stock - ETA'!$F$3:F2202,'Rango proyecciones'!C238,'Stock - ETA'!$H$3:H2202)</f>
        <v/>
      </c>
      <c r="T238" s="9">
        <f>SUMIF('Stock - Puerto Chile'!$G$2:G649,'Rango proyecciones'!C238,'Stock - Puerto Chile'!$N$2:N649)</f>
        <v/>
      </c>
      <c r="U238" s="9" t="n"/>
      <c r="V238" s="9" t="n"/>
      <c r="W238" s="17">
        <f>H238 + S238 + R238 + T238</f>
        <v/>
      </c>
      <c r="X238" s="6">
        <f>SUMIF('Stock - ETA'!$F$3:F2202,'Rango proyecciones'!C238,'Stock - ETA'!$S$3:S2202)</f>
        <v/>
      </c>
      <c r="Y238" s="9" t="n"/>
      <c r="Z238" s="17">
        <f>X238 + Y238</f>
        <v/>
      </c>
      <c r="AA238" s="9">
        <f>SUMIF('Stock - ETA'!$F$3:F2202,'Rango proyecciones'!C238,'Stock - ETA'!$I$3:I2202)</f>
        <v/>
      </c>
      <c r="AB238" s="9" t="n"/>
      <c r="AC238" s="17">
        <f>AA238 + AB238</f>
        <v/>
      </c>
      <c r="AD238" s="6" t="n">
        <v>48000</v>
      </c>
      <c r="AE238" s="9">
        <f>SUMIF('Stock - ETA'!$F$3:F2202,'Rango proyecciones'!C238,'Stock - ETA'!$T$3:T2202)</f>
        <v/>
      </c>
      <c r="AF238" s="17">
        <f> 0.6 * AD238 + AE238</f>
        <v/>
      </c>
      <c r="AG238" s="9">
        <f>SUMIF('Stock - ETA'!$F$3:F2202,'Rango proyecciones'!C238,'Stock - ETA'!$J$3:J2202)</f>
        <v/>
      </c>
      <c r="AH238" s="17">
        <f> 0.6 * AD238 + AG238</f>
        <v/>
      </c>
      <c r="AI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agro sudamerica1022928</t>
        </is>
      </c>
      <c r="D239" s="4" t="inlineStr">
        <is>
          <t>Agro Sudamerica</t>
        </is>
      </c>
      <c r="E239" s="4" t="n">
        <v>1022928</v>
      </c>
      <c r="F239" s="4" t="inlineStr">
        <is>
          <t>GO Cue Granel Esp CC@Cj 20k AS</t>
        </is>
      </c>
      <c r="G239" s="4" t="inlineStr">
        <is>
          <t>Cueros</t>
        </is>
      </c>
      <c r="H239" s="6" t="n">
        <v>11552.12</v>
      </c>
      <c r="I239" s="9" t="n">
        <v>0</v>
      </c>
      <c r="J239" s="9" t="n">
        <v>0</v>
      </c>
      <c r="K239" s="9" t="n">
        <v>0</v>
      </c>
      <c r="L239" s="6">
        <f>MAX(J239 - K239, 0) * MAX((0 - 10)/(10), 0)</f>
        <v/>
      </c>
      <c r="M239" s="9">
        <f>SUMIF('Stock - ETA'!$F$3:F2202,'Rango proyecciones'!C239,'Stock - ETA'!$R$3:R2202)</f>
        <v/>
      </c>
      <c r="N239" s="9">
        <f>SUMIF('Stock - Puerto Chile'!$G$2:G649,'Rango proyecciones'!C239,'Stock - Puerto Chile'!$L$2:L649)</f>
        <v/>
      </c>
      <c r="O239" s="9" t="n"/>
      <c r="P239" s="9" t="n"/>
      <c r="Q239" s="17">
        <f>H239 + M239 + N239 + L239</f>
        <v/>
      </c>
      <c r="R239" s="9">
        <f>MAX(J239 - K239, 0) * MAX((0 - 7)/(7), 0)</f>
        <v/>
      </c>
      <c r="S239" s="9">
        <f>SUMIF('Stock - ETA'!$F$3:F2202,'Rango proyecciones'!C239,'Stock - ETA'!$H$3:H2202)</f>
        <v/>
      </c>
      <c r="T239" s="9">
        <f>SUMIF('Stock - Puerto Chile'!$G$2:G649,'Rango proyecciones'!C239,'Stock - Puerto Chile'!$N$2:N649)</f>
        <v/>
      </c>
      <c r="U239" s="9" t="n"/>
      <c r="V239" s="9" t="n"/>
      <c r="W239" s="17">
        <f>H239 + S239 + R239 + T239</f>
        <v/>
      </c>
      <c r="X239" s="6">
        <f>SUMIF('Stock - ETA'!$F$3:F2202,'Rango proyecciones'!C239,'Stock - ETA'!$S$3:S2202)</f>
        <v/>
      </c>
      <c r="Y239" s="9" t="n"/>
      <c r="Z239" s="17">
        <f>X239 + Y239</f>
        <v/>
      </c>
      <c r="AA239" s="9">
        <f>SUMIF('Stock - ETA'!$F$3:F2202,'Rango proyecciones'!C239,'Stock - ETA'!$I$3:I2202)</f>
        <v/>
      </c>
      <c r="AB239" s="9" t="n"/>
      <c r="AC239" s="17">
        <f>AA239 + AB239</f>
        <v/>
      </c>
      <c r="AD239" s="6" t="n"/>
      <c r="AE239" s="9">
        <f>SUMIF('Stock - ETA'!$F$3:F2202,'Rango proyecciones'!C239,'Stock - ETA'!$T$3:T2202)</f>
        <v/>
      </c>
      <c r="AF239" s="17">
        <f> 0.6 * AD239 + AE239</f>
        <v/>
      </c>
      <c r="AG239" s="9">
        <f>SUMIF('Stock - ETA'!$F$3:F2202,'Rango proyecciones'!C239,'Stock - ETA'!$J$3:J2202)</f>
        <v/>
      </c>
      <c r="AH239" s="17">
        <f> 0.6 * AD239 + AG239</f>
        <v/>
      </c>
      <c r="AI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agro sudamerica1023355</t>
        </is>
      </c>
      <c r="D240" s="4" t="inlineStr">
        <is>
          <t>Agro Sudamerica</t>
        </is>
      </c>
      <c r="E240" s="4" t="n">
        <v>1023355</v>
      </c>
      <c r="F240" s="4" t="inlineStr">
        <is>
          <t>GO Pulmon@ Cj 20k AS</t>
        </is>
      </c>
      <c r="G240" s="4" t="inlineStr">
        <is>
          <t>Subprod</t>
        </is>
      </c>
      <c r="H240" s="6" t="n">
        <v>16478.62</v>
      </c>
      <c r="I240" s="9" t="n">
        <v>19400</v>
      </c>
      <c r="J240" s="9" t="n">
        <v>22152</v>
      </c>
      <c r="K240" s="9" t="n">
        <v>24395.48</v>
      </c>
      <c r="L240" s="6">
        <f>MAX(J240 - K240, 0) * MAX((0 - 10)/(10), 0)</f>
        <v/>
      </c>
      <c r="M240" s="9">
        <f>SUMIF('Stock - ETA'!$F$3:F2202,'Rango proyecciones'!C240,'Stock - ETA'!$R$3:R2202)</f>
        <v/>
      </c>
      <c r="N240" s="9">
        <f>SUMIF('Stock - Puerto Chile'!$G$2:G649,'Rango proyecciones'!C240,'Stock - Puerto Chile'!$L$2:L649)</f>
        <v/>
      </c>
      <c r="O240" s="9" t="n"/>
      <c r="P240" s="9" t="n"/>
      <c r="Q240" s="17">
        <f>H240 + M240 + N240 + L240</f>
        <v/>
      </c>
      <c r="R240" s="9">
        <f>MAX(J240 - K240, 0) * MAX((0 - 7)/(7), 0)</f>
        <v/>
      </c>
      <c r="S240" s="9">
        <f>SUMIF('Stock - ETA'!$F$3:F2202,'Rango proyecciones'!C240,'Stock - ETA'!$H$3:H2202)</f>
        <v/>
      </c>
      <c r="T240" s="9">
        <f>SUMIF('Stock - Puerto Chile'!$G$2:G649,'Rango proyecciones'!C240,'Stock - Puerto Chile'!$N$2:N649)</f>
        <v/>
      </c>
      <c r="U240" s="9" t="n"/>
      <c r="V240" s="9" t="n"/>
      <c r="W240" s="17">
        <f>H240 + S240 + R240 + T240</f>
        <v/>
      </c>
      <c r="X240" s="6">
        <f>SUMIF('Stock - ETA'!$F$3:F2202,'Rango proyecciones'!C240,'Stock - ETA'!$S$3:S2202)</f>
        <v/>
      </c>
      <c r="Y240" s="9" t="n"/>
      <c r="Z240" s="17">
        <f>X240 + Y240</f>
        <v/>
      </c>
      <c r="AA240" s="9">
        <f>SUMIF('Stock - ETA'!$F$3:F2202,'Rango proyecciones'!C240,'Stock - ETA'!$I$3:I2202)</f>
        <v/>
      </c>
      <c r="AB240" s="9" t="n"/>
      <c r="AC240" s="17">
        <f>AA240 + AB240</f>
        <v/>
      </c>
      <c r="AD240" s="6" t="n"/>
      <c r="AE240" s="9">
        <f>SUMIF('Stock - ETA'!$F$3:F2202,'Rango proyecciones'!C240,'Stock - ETA'!$T$3:T2202)</f>
        <v/>
      </c>
      <c r="AF240" s="17">
        <f> 0.6 * AD240 + AE240</f>
        <v/>
      </c>
      <c r="AG240" s="9">
        <f>SUMIF('Stock - ETA'!$F$3:F2202,'Rango proyecciones'!C240,'Stock - ETA'!$J$3:J2202)</f>
        <v/>
      </c>
      <c r="AH240" s="17">
        <f> 0.6 * AD240 + AG240</f>
        <v/>
      </c>
      <c r="AI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agro sudamerica1023372</t>
        </is>
      </c>
      <c r="D241" s="4" t="inlineStr">
        <is>
          <t>Agro Sudamerica</t>
        </is>
      </c>
      <c r="E241" s="4" t="n">
        <v>1023372</v>
      </c>
      <c r="F241" s="4" t="inlineStr">
        <is>
          <t>GO Lom Ctro 27@ Fi Cj 20k AS</t>
        </is>
      </c>
      <c r="G241" s="4" t="inlineStr">
        <is>
          <t>Lomo</t>
        </is>
      </c>
      <c r="H241" s="6" t="n">
        <v>6469.15</v>
      </c>
      <c r="I241" s="9" t="n">
        <v>0</v>
      </c>
      <c r="J241" s="9" t="n">
        <v>37198.069</v>
      </c>
      <c r="K241" s="9" t="n"/>
      <c r="L241" s="6">
        <f>MAX(J241 - K241, 0) * MAX((0 - 10)/(10), 0)</f>
        <v/>
      </c>
      <c r="M241" s="9">
        <f>SUMIF('Stock - ETA'!$F$3:F2202,'Rango proyecciones'!C241,'Stock - ETA'!$R$3:R2202)</f>
        <v/>
      </c>
      <c r="N241" s="9">
        <f>SUMIF('Stock - Puerto Chile'!$G$2:G649,'Rango proyecciones'!C241,'Stock - Puerto Chile'!$L$2:L649)</f>
        <v/>
      </c>
      <c r="O241" s="9" t="n"/>
      <c r="P241" s="9" t="n"/>
      <c r="Q241" s="17">
        <f>H241 + M241 + N241 + L241</f>
        <v/>
      </c>
      <c r="R241" s="9">
        <f>MAX(J241 - K241, 0) * MAX((0 - 7)/(7), 0)</f>
        <v/>
      </c>
      <c r="S241" s="9">
        <f>SUMIF('Stock - ETA'!$F$3:F2202,'Rango proyecciones'!C241,'Stock - ETA'!$H$3:H2202)</f>
        <v/>
      </c>
      <c r="T241" s="9">
        <f>SUMIF('Stock - Puerto Chile'!$G$2:G649,'Rango proyecciones'!C241,'Stock - Puerto Chile'!$N$2:N649)</f>
        <v/>
      </c>
      <c r="U241" s="9" t="n"/>
      <c r="V241" s="9" t="n"/>
      <c r="W241" s="17">
        <f>H241 + S241 + R241 + T241</f>
        <v/>
      </c>
      <c r="X241" s="6">
        <f>SUMIF('Stock - ETA'!$F$3:F2202,'Rango proyecciones'!C241,'Stock - ETA'!$S$3:S2202)</f>
        <v/>
      </c>
      <c r="Y241" s="9" t="n"/>
      <c r="Z241" s="17">
        <f>X241 + Y241</f>
        <v/>
      </c>
      <c r="AA241" s="9">
        <f>SUMIF('Stock - ETA'!$F$3:F2202,'Rango proyecciones'!C241,'Stock - ETA'!$I$3:I2202)</f>
        <v/>
      </c>
      <c r="AB241" s="9" t="n"/>
      <c r="AC241" s="17">
        <f>AA241 + AB241</f>
        <v/>
      </c>
      <c r="AD241" s="6" t="n"/>
      <c r="AE241" s="9">
        <f>SUMIF('Stock - ETA'!$F$3:F2202,'Rango proyecciones'!C241,'Stock - ETA'!$T$3:T2202)</f>
        <v/>
      </c>
      <c r="AF241" s="17">
        <f> 0.6 * AD241 + AE241</f>
        <v/>
      </c>
      <c r="AG241" s="9">
        <f>SUMIF('Stock - ETA'!$F$3:F2202,'Rango proyecciones'!C241,'Stock - ETA'!$J$3:J2202)</f>
        <v/>
      </c>
      <c r="AH241" s="17">
        <f> 0.6 * AD241 + AG241</f>
        <v/>
      </c>
      <c r="AI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agro sudamerica1023391</t>
        </is>
      </c>
      <c r="D242" s="4" t="inlineStr">
        <is>
          <t>Agro Sudamerica</t>
        </is>
      </c>
      <c r="E242" s="4" t="n">
        <v>1023391</v>
      </c>
      <c r="F242" s="4" t="inlineStr">
        <is>
          <t>GO Triming 90/10@ Cj 20k AS</t>
        </is>
      </c>
      <c r="G242" s="4" t="inlineStr">
        <is>
          <t>Recortes</t>
        </is>
      </c>
      <c r="H242" s="6" t="n">
        <v>20020</v>
      </c>
      <c r="I242" s="9" t="n">
        <v>11400</v>
      </c>
      <c r="J242" s="9" t="n">
        <v>1600</v>
      </c>
      <c r="K242" s="9" t="n">
        <v>1432.35</v>
      </c>
      <c r="L242" s="6">
        <f>MAX(J242 - K242, 0) * MAX((0 - 10)/(10), 0)</f>
        <v/>
      </c>
      <c r="M242" s="9">
        <f>SUMIF('Stock - ETA'!$F$3:F2202,'Rango proyecciones'!C242,'Stock - ETA'!$R$3:R2202)</f>
        <v/>
      </c>
      <c r="N242" s="9">
        <f>SUMIF('Stock - Puerto Chile'!$G$2:G649,'Rango proyecciones'!C242,'Stock - Puerto Chile'!$L$2:L649)</f>
        <v/>
      </c>
      <c r="O242" s="9" t="n"/>
      <c r="P242" s="9" t="n"/>
      <c r="Q242" s="17">
        <f>H242 + M242 + N242 + L242</f>
        <v/>
      </c>
      <c r="R242" s="9">
        <f>MAX(J242 - K242, 0) * MAX((0 - 7)/(7), 0)</f>
        <v/>
      </c>
      <c r="S242" s="9">
        <f>SUMIF('Stock - ETA'!$F$3:F2202,'Rango proyecciones'!C242,'Stock - ETA'!$H$3:H2202)</f>
        <v/>
      </c>
      <c r="T242" s="9">
        <f>SUMIF('Stock - Puerto Chile'!$G$2:G649,'Rango proyecciones'!C242,'Stock - Puerto Chile'!$N$2:N649)</f>
        <v/>
      </c>
      <c r="U242" s="9" t="n"/>
      <c r="V242" s="9" t="n"/>
      <c r="W242" s="17">
        <f>H242 + S242 + R242 + T242</f>
        <v/>
      </c>
      <c r="X242" s="6">
        <f>SUMIF('Stock - ETA'!$F$3:F2202,'Rango proyecciones'!C242,'Stock - ETA'!$S$3:S2202)</f>
        <v/>
      </c>
      <c r="Y242" s="9" t="n"/>
      <c r="Z242" s="17">
        <f>X242 + Y242</f>
        <v/>
      </c>
      <c r="AA242" s="9">
        <f>SUMIF('Stock - ETA'!$F$3:F2202,'Rango proyecciones'!C242,'Stock - ETA'!$I$3:I2202)</f>
        <v/>
      </c>
      <c r="AB242" s="9" t="n"/>
      <c r="AC242" s="17">
        <f>AA242 + AB242</f>
        <v/>
      </c>
      <c r="AD242" s="6" t="n"/>
      <c r="AE242" s="9">
        <f>SUMIF('Stock - ETA'!$F$3:F2202,'Rango proyecciones'!C242,'Stock - ETA'!$T$3:T2202)</f>
        <v/>
      </c>
      <c r="AF242" s="17">
        <f> 0.6 * AD242 + AE242</f>
        <v/>
      </c>
      <c r="AG242" s="9">
        <f>SUMIF('Stock - ETA'!$F$3:F2202,'Rango proyecciones'!C242,'Stock - ETA'!$J$3:J2202)</f>
        <v/>
      </c>
      <c r="AH242" s="17">
        <f> 0.6 * AD242 + AG242</f>
        <v/>
      </c>
      <c r="AI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agro sudamerica1023432</t>
        </is>
      </c>
      <c r="D243" s="4" t="inlineStr">
        <is>
          <t>Agro Sudamerica</t>
        </is>
      </c>
      <c r="E243" s="4" t="n">
        <v>1023432</v>
      </c>
      <c r="F243" s="4" t="inlineStr">
        <is>
          <t>GO PpPna 57@ Bo Cj AS</t>
        </is>
      </c>
      <c r="G243" s="4" t="inlineStr">
        <is>
          <t>Pierna</t>
        </is>
      </c>
      <c r="H243" s="6" t="n">
        <v>16410.99</v>
      </c>
      <c r="I243" s="9" t="n">
        <v>0</v>
      </c>
      <c r="J243" s="9" t="n">
        <v>0</v>
      </c>
      <c r="K243" s="9" t="n">
        <v>0</v>
      </c>
      <c r="L243" s="6">
        <f>MAX(J243 - K243, 0) * MAX((0 - 10)/(10), 0)</f>
        <v/>
      </c>
      <c r="M243" s="9">
        <f>SUMIF('Stock - ETA'!$F$3:F2202,'Rango proyecciones'!C243,'Stock - ETA'!$R$3:R2202)</f>
        <v/>
      </c>
      <c r="N243" s="9">
        <f>SUMIF('Stock - Puerto Chile'!$G$2:G649,'Rango proyecciones'!C243,'Stock - Puerto Chile'!$L$2:L649)</f>
        <v/>
      </c>
      <c r="O243" s="9" t="n"/>
      <c r="P243" s="9" t="n"/>
      <c r="Q243" s="17">
        <f>H243 + M243 + N243 + L243</f>
        <v/>
      </c>
      <c r="R243" s="9">
        <f>MAX(J243 - K243, 0) * MAX((0 - 7)/(7), 0)</f>
        <v/>
      </c>
      <c r="S243" s="9">
        <f>SUMIF('Stock - ETA'!$F$3:F2202,'Rango proyecciones'!C243,'Stock - ETA'!$H$3:H2202)</f>
        <v/>
      </c>
      <c r="T243" s="9">
        <f>SUMIF('Stock - Puerto Chile'!$G$2:G649,'Rango proyecciones'!C243,'Stock - Puerto Chile'!$N$2:N649)</f>
        <v/>
      </c>
      <c r="U243" s="9" t="n"/>
      <c r="V243" s="9" t="n"/>
      <c r="W243" s="17">
        <f>H243 + S243 + R243 + T243</f>
        <v/>
      </c>
      <c r="X243" s="6">
        <f>SUMIF('Stock - ETA'!$F$3:F2202,'Rango proyecciones'!C243,'Stock - ETA'!$S$3:S2202)</f>
        <v/>
      </c>
      <c r="Y243" s="9" t="n"/>
      <c r="Z243" s="17">
        <f>X243 + Y243</f>
        <v/>
      </c>
      <c r="AA243" s="9">
        <f>SUMIF('Stock - ETA'!$F$3:F2202,'Rango proyecciones'!C243,'Stock - ETA'!$I$3:I2202)</f>
        <v/>
      </c>
      <c r="AB243" s="9" t="n"/>
      <c r="AC243" s="17">
        <f>AA243 + AB243</f>
        <v/>
      </c>
      <c r="AD243" s="6" t="n"/>
      <c r="AE243" s="9">
        <f>SUMIF('Stock - ETA'!$F$3:F2202,'Rango proyecciones'!C243,'Stock - ETA'!$T$3:T2202)</f>
        <v/>
      </c>
      <c r="AF243" s="17">
        <f> 0.6 * AD243 + AE243</f>
        <v/>
      </c>
      <c r="AG243" s="9">
        <f>SUMIF('Stock - ETA'!$F$3:F2202,'Rango proyecciones'!C243,'Stock - ETA'!$J$3:J2202)</f>
        <v/>
      </c>
      <c r="AH243" s="17">
        <f> 0.6 * AD243 + AG243</f>
        <v/>
      </c>
      <c r="AI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agro sudamerica1023433</t>
        </is>
      </c>
      <c r="D244" s="4" t="inlineStr">
        <is>
          <t>Agro Sudamerica</t>
        </is>
      </c>
      <c r="E244" s="4" t="n">
        <v>1023433</v>
      </c>
      <c r="F244" s="4" t="inlineStr">
        <is>
          <t>GO Papda Cab@ Cj 20k AS</t>
        </is>
      </c>
      <c r="G244" s="4" t="inlineStr">
        <is>
          <t>Plancha</t>
        </is>
      </c>
      <c r="H244" s="6" t="n">
        <v>212292.43</v>
      </c>
      <c r="I244" s="9" t="n">
        <v>183500</v>
      </c>
      <c r="J244" s="9" t="n">
        <v>245676.331</v>
      </c>
      <c r="K244" s="9" t="n">
        <v>192573.17</v>
      </c>
      <c r="L244" s="6">
        <f>MAX(J244 - K244, 0) * MAX((0 - 10)/(10), 0)</f>
        <v/>
      </c>
      <c r="M244" s="9">
        <f>SUMIF('Stock - ETA'!$F$3:F2202,'Rango proyecciones'!C244,'Stock - ETA'!$R$3:R2202)</f>
        <v/>
      </c>
      <c r="N244" s="9">
        <f>SUMIF('Stock - Puerto Chile'!$G$2:G649,'Rango proyecciones'!C244,'Stock - Puerto Chile'!$L$2:L649)</f>
        <v/>
      </c>
      <c r="O244" s="9" t="n"/>
      <c r="P244" s="9" t="n"/>
      <c r="Q244" s="17">
        <f>H244 + M244 + N244 + L244</f>
        <v/>
      </c>
      <c r="R244" s="9">
        <f>MAX(J244 - K244, 0) * MAX((0 - 7)/(7), 0)</f>
        <v/>
      </c>
      <c r="S244" s="9">
        <f>SUMIF('Stock - ETA'!$F$3:F2202,'Rango proyecciones'!C244,'Stock - ETA'!$H$3:H2202)</f>
        <v/>
      </c>
      <c r="T244" s="9">
        <f>SUMIF('Stock - Puerto Chile'!$G$2:G649,'Rango proyecciones'!C244,'Stock - Puerto Chile'!$N$2:N649)</f>
        <v/>
      </c>
      <c r="U244" s="9" t="n"/>
      <c r="V244" s="9" t="n"/>
      <c r="W244" s="17">
        <f>H244 + S244 + R244 + T244</f>
        <v/>
      </c>
      <c r="X244" s="6">
        <f>SUMIF('Stock - ETA'!$F$3:F2202,'Rango proyecciones'!C244,'Stock - ETA'!$S$3:S2202)</f>
        <v/>
      </c>
      <c r="Y244" s="9" t="n"/>
      <c r="Z244" s="17">
        <f>X244 + Y244</f>
        <v/>
      </c>
      <c r="AA244" s="9">
        <f>SUMIF('Stock - ETA'!$F$3:F2202,'Rango proyecciones'!C244,'Stock - ETA'!$I$3:I2202)</f>
        <v/>
      </c>
      <c r="AB244" s="9" t="n"/>
      <c r="AC244" s="17">
        <f>AA244 + AB244</f>
        <v/>
      </c>
      <c r="AD244" s="6" t="n">
        <v>254926</v>
      </c>
      <c r="AE244" s="9">
        <f>SUMIF('Stock - ETA'!$F$3:F2202,'Rango proyecciones'!C244,'Stock - ETA'!$T$3:T2202)</f>
        <v/>
      </c>
      <c r="AF244" s="17">
        <f> 0.6 * AD244 + AE244</f>
        <v/>
      </c>
      <c r="AG244" s="9">
        <f>SUMIF('Stock - ETA'!$F$3:F2202,'Rango proyecciones'!C244,'Stock - ETA'!$J$3:J2202)</f>
        <v/>
      </c>
      <c r="AH244" s="17">
        <f> 0.6 * AD244 + AG244</f>
        <v/>
      </c>
      <c r="AI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directa1020105</t>
        </is>
      </c>
      <c r="D245" s="4" t="inlineStr">
        <is>
          <t>Exportacion Directa</t>
        </is>
      </c>
      <c r="E245" s="4" t="n">
        <v>1020105</v>
      </c>
      <c r="F245" s="4" t="inlineStr">
        <is>
          <t>GO Lom Tecla@ Cj Lom Ctro JP</t>
        </is>
      </c>
      <c r="G245" s="4" t="inlineStr">
        <is>
          <t>Lomo</t>
        </is>
      </c>
      <c r="H245" s="6" t="n">
        <v>50222.91</v>
      </c>
      <c r="I245" s="9" t="n">
        <v>87352</v>
      </c>
      <c r="J245" s="9" t="n">
        <v>111993.774</v>
      </c>
      <c r="K245" s="9" t="n">
        <v>85839.96000000001</v>
      </c>
      <c r="L245" s="6">
        <f>MAX(J245 - K245, 0) * MAX((0 - 10)/(10), 0)</f>
        <v/>
      </c>
      <c r="M245" s="9">
        <f>SUMIF('Stock - ETA'!$F$3:F2202,'Rango proyecciones'!C245,'Stock - ETA'!$R$3:R2202)</f>
        <v/>
      </c>
      <c r="N245" s="9">
        <f>SUMIF('Stock - Puerto Chile'!$G$2:G649,'Rango proyecciones'!C245,'Stock - Puerto Chile'!$L$2:L649)</f>
        <v/>
      </c>
      <c r="O245" s="9" t="n"/>
      <c r="P245" s="9" t="n"/>
      <c r="Q245" s="17">
        <f>H245 + M245 + N245 + L245</f>
        <v/>
      </c>
      <c r="R245" s="9">
        <f>MAX(J245 - K245, 0) * MAX((0 - 7)/(7), 0)</f>
        <v/>
      </c>
      <c r="S245" s="9">
        <f>SUMIF('Stock - ETA'!$F$3:F2202,'Rango proyecciones'!C245,'Stock - ETA'!$H$3:H2202)</f>
        <v/>
      </c>
      <c r="T245" s="9">
        <f>SUMIF('Stock - Puerto Chile'!$G$2:G649,'Rango proyecciones'!C245,'Stock - Puerto Chile'!$N$2:N649)</f>
        <v/>
      </c>
      <c r="U245" s="9" t="n"/>
      <c r="V245" s="9" t="n"/>
      <c r="W245" s="17">
        <f>H245 + S245 + R245 + T245</f>
        <v/>
      </c>
      <c r="X245" s="6">
        <f>SUMIF('Stock - ETA'!$F$3:F2202,'Rango proyecciones'!C245,'Stock - ETA'!$S$3:S2202)</f>
        <v/>
      </c>
      <c r="Y245" s="9" t="n"/>
      <c r="Z245" s="17">
        <f>X245 + Y245</f>
        <v/>
      </c>
      <c r="AA245" s="9">
        <f>SUMIF('Stock - ETA'!$F$3:F2202,'Rango proyecciones'!C245,'Stock - ETA'!$I$3:I2202)</f>
        <v/>
      </c>
      <c r="AB245" s="9" t="n"/>
      <c r="AC245" s="17">
        <f>AA245 + AB245</f>
        <v/>
      </c>
      <c r="AD245" s="6" t="n">
        <v>93500</v>
      </c>
      <c r="AE245" s="9">
        <f>SUMIF('Stock - ETA'!$F$3:F2202,'Rango proyecciones'!C245,'Stock - ETA'!$T$3:T2202)</f>
        <v/>
      </c>
      <c r="AF245" s="17">
        <f> 1 * AD245 + AE245</f>
        <v/>
      </c>
      <c r="AG245" s="9">
        <f>SUMIF('Stock - ETA'!$F$3:F2202,'Rango proyecciones'!C245,'Stock - ETA'!$J$3:J2202)</f>
        <v/>
      </c>
      <c r="AH245" s="17">
        <f> 1 * AD245 + AG245</f>
        <v/>
      </c>
      <c r="AI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directa1020110</t>
        </is>
      </c>
      <c r="D246" s="4" t="inlineStr">
        <is>
          <t>Exportacion Directa</t>
        </is>
      </c>
      <c r="E246" s="4" t="n">
        <v>1020110</v>
      </c>
      <c r="F246" s="4" t="inlineStr">
        <is>
          <t>GO MM Loin L@ Cj 12k AP</t>
        </is>
      </c>
      <c r="G246" s="4" t="inlineStr">
        <is>
          <t>Lomo</t>
        </is>
      </c>
      <c r="H246" s="6" t="n">
        <v>288501.28</v>
      </c>
      <c r="I246" s="9" t="n">
        <v>469562</v>
      </c>
      <c r="J246" s="9" t="n">
        <v>279604.299</v>
      </c>
      <c r="K246" s="9" t="n">
        <v>283340.5</v>
      </c>
      <c r="L246" s="6">
        <f>MAX(J246 - K246, 0) * MAX((0 - 10)/(10), 0)</f>
        <v/>
      </c>
      <c r="M246" s="9">
        <f>SUMIF('Stock - ETA'!$F$3:F2202,'Rango proyecciones'!C246,'Stock - ETA'!$R$3:R2202)</f>
        <v/>
      </c>
      <c r="N246" s="9">
        <f>SUMIF('Stock - Puerto Chile'!$G$2:G649,'Rango proyecciones'!C246,'Stock - Puerto Chile'!$L$2:L649)</f>
        <v/>
      </c>
      <c r="O246" s="9" t="n"/>
      <c r="P246" s="9" t="n"/>
      <c r="Q246" s="17">
        <f>H246 + M246 + N246 + L246</f>
        <v/>
      </c>
      <c r="R246" s="9">
        <f>MAX(J246 - K246, 0) * MAX((0 - 7)/(7), 0)</f>
        <v/>
      </c>
      <c r="S246" s="9">
        <f>SUMIF('Stock - ETA'!$F$3:F2202,'Rango proyecciones'!C246,'Stock - ETA'!$H$3:H2202)</f>
        <v/>
      </c>
      <c r="T246" s="9">
        <f>SUMIF('Stock - Puerto Chile'!$G$2:G649,'Rango proyecciones'!C246,'Stock - Puerto Chile'!$N$2:N649)</f>
        <v/>
      </c>
      <c r="U246" s="9" t="n"/>
      <c r="V246" s="9" t="n"/>
      <c r="W246" s="17">
        <f>H246 + S246 + R246 + T246</f>
        <v/>
      </c>
      <c r="X246" s="6">
        <f>SUMIF('Stock - ETA'!$F$3:F2202,'Rango proyecciones'!C246,'Stock - ETA'!$S$3:S2202)</f>
        <v/>
      </c>
      <c r="Y246" s="9" t="n"/>
      <c r="Z246" s="17">
        <f>X246 + Y246</f>
        <v/>
      </c>
      <c r="AA246" s="9">
        <f>SUMIF('Stock - ETA'!$F$3:F2202,'Rango proyecciones'!C246,'Stock - ETA'!$I$3:I2202)</f>
        <v/>
      </c>
      <c r="AB246" s="9" t="n"/>
      <c r="AC246" s="17">
        <f>AA246 + AB246</f>
        <v/>
      </c>
      <c r="AD246" s="6" t="n">
        <v>67667</v>
      </c>
      <c r="AE246" s="9">
        <f>SUMIF('Stock - ETA'!$F$3:F2202,'Rango proyecciones'!C246,'Stock - ETA'!$T$3:T2202)</f>
        <v/>
      </c>
      <c r="AF246" s="17">
        <f> 1 * AD246 + AE246</f>
        <v/>
      </c>
      <c r="AG246" s="9">
        <f>SUMIF('Stock - ETA'!$F$3:F2202,'Rango proyecciones'!C246,'Stock - ETA'!$J$3:J2202)</f>
        <v/>
      </c>
      <c r="AH246" s="17">
        <f> 1 * AD246 + AG246</f>
        <v/>
      </c>
      <c r="AI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directa1020284</t>
        </is>
      </c>
      <c r="D247" s="4" t="inlineStr">
        <is>
          <t>Exportacion Directa</t>
        </is>
      </c>
      <c r="E247" s="4" t="n">
        <v>1020284</v>
      </c>
      <c r="F247" s="4" t="inlineStr">
        <is>
          <t>GO Posta Negra 3P T@ Va Cj t-f JP</t>
        </is>
      </c>
      <c r="G247" s="4" t="inlineStr">
        <is>
          <t>Pierna</t>
        </is>
      </c>
      <c r="H247" s="6" t="n">
        <v>5014.49</v>
      </c>
      <c r="I247" s="9" t="n">
        <v>13556</v>
      </c>
      <c r="J247" s="9" t="n">
        <v>13299.58</v>
      </c>
      <c r="K247" s="9" t="n">
        <v>10395.61</v>
      </c>
      <c r="L247" s="6">
        <f>MAX(J247 - K247, 0) * MAX((0 - 10)/(10), 0)</f>
        <v/>
      </c>
      <c r="M247" s="9">
        <f>SUMIF('Stock - ETA'!$F$3:F2202,'Rango proyecciones'!C247,'Stock - ETA'!$R$3:R2202)</f>
        <v/>
      </c>
      <c r="N247" s="9">
        <f>SUMIF('Stock - Puerto Chile'!$G$2:G649,'Rango proyecciones'!C247,'Stock - Puerto Chile'!$L$2:L649)</f>
        <v/>
      </c>
      <c r="O247" s="9" t="n"/>
      <c r="P247" s="9" t="n"/>
      <c r="Q247" s="17">
        <f>H247 + M247 + N247 + L247</f>
        <v/>
      </c>
      <c r="R247" s="9">
        <f>MAX(J247 - K247, 0) * MAX((0 - 7)/(7), 0)</f>
        <v/>
      </c>
      <c r="S247" s="9">
        <f>SUMIF('Stock - ETA'!$F$3:F2202,'Rango proyecciones'!C247,'Stock - ETA'!$H$3:H2202)</f>
        <v/>
      </c>
      <c r="T247" s="9">
        <f>SUMIF('Stock - Puerto Chile'!$G$2:G649,'Rango proyecciones'!C247,'Stock - Puerto Chile'!$N$2:N649)</f>
        <v/>
      </c>
      <c r="U247" s="9" t="n"/>
      <c r="V247" s="9" t="n"/>
      <c r="W247" s="17">
        <f>H247 + S247 + R247 + T247</f>
        <v/>
      </c>
      <c r="X247" s="6">
        <f>SUMIF('Stock - ETA'!$F$3:F2202,'Rango proyecciones'!C247,'Stock - ETA'!$S$3:S2202)</f>
        <v/>
      </c>
      <c r="Y247" s="9" t="n"/>
      <c r="Z247" s="17">
        <f>X247 + Y247</f>
        <v/>
      </c>
      <c r="AA247" s="9">
        <f>SUMIF('Stock - ETA'!$F$3:F2202,'Rango proyecciones'!C247,'Stock - ETA'!$I$3:I2202)</f>
        <v/>
      </c>
      <c r="AB247" s="9" t="n"/>
      <c r="AC247" s="17">
        <f>AA247 + AB247</f>
        <v/>
      </c>
      <c r="AD247" s="6" t="n">
        <v>8800</v>
      </c>
      <c r="AE247" s="9">
        <f>SUMIF('Stock - ETA'!$F$3:F2202,'Rango proyecciones'!C247,'Stock - ETA'!$T$3:T2202)</f>
        <v/>
      </c>
      <c r="AF247" s="17">
        <f> 1 * AD247 + AE247</f>
        <v/>
      </c>
      <c r="AG247" s="9">
        <f>SUMIF('Stock - ETA'!$F$3:F2202,'Rango proyecciones'!C247,'Stock - ETA'!$J$3:J2202)</f>
        <v/>
      </c>
      <c r="AH247" s="17">
        <f> 1 * AD247 + AG247</f>
        <v/>
      </c>
      <c r="AI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directa1020326</t>
        </is>
      </c>
      <c r="D248" s="4" t="inlineStr">
        <is>
          <t>Exportacion Directa</t>
        </is>
      </c>
      <c r="E248" s="4" t="n">
        <v>1020326</v>
      </c>
      <c r="F248" s="4" t="inlineStr">
        <is>
          <t>GO PpPal Pim@ Cj AP</t>
        </is>
      </c>
      <c r="G248" s="4" t="inlineStr">
        <is>
          <t>Paleta</t>
        </is>
      </c>
      <c r="H248" s="6" t="n">
        <v>239540</v>
      </c>
      <c r="I248" s="9" t="n">
        <v>240000</v>
      </c>
      <c r="J248" s="9" t="n">
        <v>253710</v>
      </c>
      <c r="K248" s="9" t="n">
        <v>220715.01</v>
      </c>
      <c r="L248" s="6">
        <f>MAX(J248 - K248, 0) * MAX((0 - 10)/(10), 0)</f>
        <v/>
      </c>
      <c r="M248" s="9">
        <f>SUMIF('Stock - ETA'!$F$3:F2202,'Rango proyecciones'!C248,'Stock - ETA'!$R$3:R2202)</f>
        <v/>
      </c>
      <c r="N248" s="9">
        <f>SUMIF('Stock - Puerto Chile'!$G$2:G649,'Rango proyecciones'!C248,'Stock - Puerto Chile'!$L$2:L649)</f>
        <v/>
      </c>
      <c r="O248" s="9" t="n"/>
      <c r="P248" s="9" t="n"/>
      <c r="Q248" s="17">
        <f>H248 + M248 + N248 + L248</f>
        <v/>
      </c>
      <c r="R248" s="9">
        <f>MAX(J248 - K248, 0) * MAX((0 - 7)/(7), 0)</f>
        <v/>
      </c>
      <c r="S248" s="9">
        <f>SUMIF('Stock - ETA'!$F$3:F2202,'Rango proyecciones'!C248,'Stock - ETA'!$H$3:H2202)</f>
        <v/>
      </c>
      <c r="T248" s="9">
        <f>SUMIF('Stock - Puerto Chile'!$G$2:G649,'Rango proyecciones'!C248,'Stock - Puerto Chile'!$N$2:N649)</f>
        <v/>
      </c>
      <c r="U248" s="9" t="n"/>
      <c r="V248" s="9" t="n"/>
      <c r="W248" s="17">
        <f>H248 + S248 + R248 + T248</f>
        <v/>
      </c>
      <c r="X248" s="6">
        <f>SUMIF('Stock - ETA'!$F$3:F2202,'Rango proyecciones'!C248,'Stock - ETA'!$S$3:S2202)</f>
        <v/>
      </c>
      <c r="Y248" s="9" t="n"/>
      <c r="Z248" s="17">
        <f>X248 + Y248</f>
        <v/>
      </c>
      <c r="AA248" s="9">
        <f>SUMIF('Stock - ETA'!$F$3:F2202,'Rango proyecciones'!C248,'Stock - ETA'!$I$3:I2202)</f>
        <v/>
      </c>
      <c r="AB248" s="9" t="n"/>
      <c r="AC248" s="17">
        <f>AA248 + AB248</f>
        <v/>
      </c>
      <c r="AD248" s="6" t="n">
        <v>244193</v>
      </c>
      <c r="AE248" s="9">
        <f>SUMIF('Stock - ETA'!$F$3:F2202,'Rango proyecciones'!C248,'Stock - ETA'!$T$3:T2202)</f>
        <v/>
      </c>
      <c r="AF248" s="17">
        <f> 1 * AD248 + AE248</f>
        <v/>
      </c>
      <c r="AG248" s="9">
        <f>SUMIF('Stock - ETA'!$F$3:F2202,'Rango proyecciones'!C248,'Stock - ETA'!$J$3:J2202)</f>
        <v/>
      </c>
      <c r="AH248" s="17">
        <f> 1 * AD248 + AG248</f>
        <v/>
      </c>
      <c r="AI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directa1020589</t>
        </is>
      </c>
      <c r="D249" s="4" t="inlineStr">
        <is>
          <t>Exportacion Directa</t>
        </is>
      </c>
      <c r="E249" s="4" t="n">
        <v>1020589</v>
      </c>
      <c r="F249" s="4" t="inlineStr">
        <is>
          <t>GO MM Loin S@ Fi Cj 12k AP</t>
        </is>
      </c>
      <c r="G249" s="4" t="inlineStr">
        <is>
          <t>Lomo</t>
        </is>
      </c>
      <c r="H249" s="6" t="n">
        <v>57060.28</v>
      </c>
      <c r="I249" s="9" t="n">
        <v>140865</v>
      </c>
      <c r="J249" s="9" t="n">
        <v>91931.764</v>
      </c>
      <c r="K249" s="9" t="n">
        <v>95743.86</v>
      </c>
      <c r="L249" s="6">
        <f>MAX(J249 - K249, 0) * MAX((0 - 10)/(10), 0)</f>
        <v/>
      </c>
      <c r="M249" s="9">
        <f>SUMIF('Stock - ETA'!$F$3:F2202,'Rango proyecciones'!C249,'Stock - ETA'!$R$3:R2202)</f>
        <v/>
      </c>
      <c r="N249" s="9">
        <f>SUMIF('Stock - Puerto Chile'!$G$2:G649,'Rango proyecciones'!C249,'Stock - Puerto Chile'!$L$2:L649)</f>
        <v/>
      </c>
      <c r="O249" s="9" t="n"/>
      <c r="P249" s="9" t="n"/>
      <c r="Q249" s="17">
        <f>H249 + M249 + N249 + L249</f>
        <v/>
      </c>
      <c r="R249" s="9">
        <f>MAX(J249 - K249, 0) * MAX((0 - 7)/(7), 0)</f>
        <v/>
      </c>
      <c r="S249" s="9">
        <f>SUMIF('Stock - ETA'!$F$3:F2202,'Rango proyecciones'!C249,'Stock - ETA'!$H$3:H2202)</f>
        <v/>
      </c>
      <c r="T249" s="9">
        <f>SUMIF('Stock - Puerto Chile'!$G$2:G649,'Rango proyecciones'!C249,'Stock - Puerto Chile'!$N$2:N649)</f>
        <v/>
      </c>
      <c r="U249" s="9" t="n"/>
      <c r="V249" s="9" t="n"/>
      <c r="W249" s="17">
        <f>H249 + S249 + R249 + T249</f>
        <v/>
      </c>
      <c r="X249" s="6">
        <f>SUMIF('Stock - ETA'!$F$3:F2202,'Rango proyecciones'!C249,'Stock - ETA'!$S$3:S2202)</f>
        <v/>
      </c>
      <c r="Y249" s="9" t="n"/>
      <c r="Z249" s="17">
        <f>X249 + Y249</f>
        <v/>
      </c>
      <c r="AA249" s="9">
        <f>SUMIF('Stock - ETA'!$F$3:F2202,'Rango proyecciones'!C249,'Stock - ETA'!$I$3:I2202)</f>
        <v/>
      </c>
      <c r="AB249" s="9" t="n"/>
      <c r="AC249" s="17">
        <f>AA249 + AB249</f>
        <v/>
      </c>
      <c r="AD249" s="6" t="n"/>
      <c r="AE249" s="9">
        <f>SUMIF('Stock - ETA'!$F$3:F2202,'Rango proyecciones'!C249,'Stock - ETA'!$T$3:T2202)</f>
        <v/>
      </c>
      <c r="AF249" s="17">
        <f> 1 * AD249 + AE249</f>
        <v/>
      </c>
      <c r="AG249" s="9">
        <f>SUMIF('Stock - ETA'!$F$3:F2202,'Rango proyecciones'!C249,'Stock - ETA'!$J$3:J2202)</f>
        <v/>
      </c>
      <c r="AH249" s="17">
        <f> 1 * AD249 + AG249</f>
        <v/>
      </c>
      <c r="AI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directa1020592</t>
        </is>
      </c>
      <c r="D250" s="4" t="inlineStr">
        <is>
          <t>Exportacion Directa</t>
        </is>
      </c>
      <c r="E250" s="4" t="n">
        <v>1020592</v>
      </c>
      <c r="F250" s="4" t="inlineStr">
        <is>
          <t>GO Lom Vet &gt;2.0@ Fi Cj Lom Vet AP</t>
        </is>
      </c>
      <c r="G250" s="4" t="inlineStr">
        <is>
          <t>Lomo</t>
        </is>
      </c>
      <c r="H250" s="6" t="n">
        <v>85708.35000000001</v>
      </c>
      <c r="I250" s="9" t="n">
        <v>213300</v>
      </c>
      <c r="J250" s="9" t="n">
        <v>213861.974</v>
      </c>
      <c r="K250" s="9" t="n">
        <v>185136.54</v>
      </c>
      <c r="L250" s="6">
        <f>MAX(J250 - K250, 0) * MAX((0 - 10)/(10), 0)</f>
        <v/>
      </c>
      <c r="M250" s="9">
        <f>SUMIF('Stock - ETA'!$F$3:F2202,'Rango proyecciones'!C250,'Stock - ETA'!$R$3:R2202)</f>
        <v/>
      </c>
      <c r="N250" s="9">
        <f>SUMIF('Stock - Puerto Chile'!$G$2:G649,'Rango proyecciones'!C250,'Stock - Puerto Chile'!$L$2:L649)</f>
        <v/>
      </c>
      <c r="O250" s="9" t="n"/>
      <c r="P250" s="9" t="n"/>
      <c r="Q250" s="17">
        <f>H250 + M250 + N250 + L250</f>
        <v/>
      </c>
      <c r="R250" s="9">
        <f>MAX(J250 - K250, 0) * MAX((0 - 7)/(7), 0)</f>
        <v/>
      </c>
      <c r="S250" s="9">
        <f>SUMIF('Stock - ETA'!$F$3:F2202,'Rango proyecciones'!C250,'Stock - ETA'!$H$3:H2202)</f>
        <v/>
      </c>
      <c r="T250" s="9">
        <f>SUMIF('Stock - Puerto Chile'!$G$2:G649,'Rango proyecciones'!C250,'Stock - Puerto Chile'!$N$2:N649)</f>
        <v/>
      </c>
      <c r="U250" s="9" t="n"/>
      <c r="V250" s="9" t="n"/>
      <c r="W250" s="17">
        <f>H250 + S250 + R250 + T250</f>
        <v/>
      </c>
      <c r="X250" s="6">
        <f>SUMIF('Stock - ETA'!$F$3:F2202,'Rango proyecciones'!C250,'Stock - ETA'!$S$3:S2202)</f>
        <v/>
      </c>
      <c r="Y250" s="9" t="n"/>
      <c r="Z250" s="17">
        <f>X250 + Y250</f>
        <v/>
      </c>
      <c r="AA250" s="9">
        <f>SUMIF('Stock - ETA'!$F$3:F2202,'Rango proyecciones'!C250,'Stock - ETA'!$I$3:I2202)</f>
        <v/>
      </c>
      <c r="AB250" s="9" t="n"/>
      <c r="AC250" s="17">
        <f>AA250 + AB250</f>
        <v/>
      </c>
      <c r="AD250" s="6" t="n">
        <v>228814</v>
      </c>
      <c r="AE250" s="9">
        <f>SUMIF('Stock - ETA'!$F$3:F2202,'Rango proyecciones'!C250,'Stock - ETA'!$T$3:T2202)</f>
        <v/>
      </c>
      <c r="AF250" s="17">
        <f> 1 * AD250 + AE250</f>
        <v/>
      </c>
      <c r="AG250" s="9">
        <f>SUMIF('Stock - ETA'!$F$3:F2202,'Rango proyecciones'!C250,'Stock - ETA'!$J$3:J2202)</f>
        <v/>
      </c>
      <c r="AH250" s="17">
        <f> 1 * AD250 + AG250</f>
        <v/>
      </c>
      <c r="AI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directa1020620</t>
        </is>
      </c>
      <c r="D251" s="4" t="inlineStr">
        <is>
          <t>Exportacion Directa</t>
        </is>
      </c>
      <c r="E251" s="4" t="n">
        <v>1020620</v>
      </c>
      <c r="F251" s="4" t="inlineStr">
        <is>
          <t>GO Lom Vet &lt;2.0@ Fi Cj AP</t>
        </is>
      </c>
      <c r="G251" s="4" t="inlineStr">
        <is>
          <t>Lomo</t>
        </is>
      </c>
      <c r="H251" s="6" t="n">
        <v>19066.6</v>
      </c>
      <c r="I251" s="9" t="n">
        <v>44340</v>
      </c>
      <c r="J251" s="9" t="n">
        <v>30843.124</v>
      </c>
      <c r="K251" s="9" t="n">
        <v>37865.97</v>
      </c>
      <c r="L251" s="6">
        <f>MAX(J251 - K251, 0) * MAX((0 - 10)/(10), 0)</f>
        <v/>
      </c>
      <c r="M251" s="9">
        <f>SUMIF('Stock - ETA'!$F$3:F2202,'Rango proyecciones'!C251,'Stock - ETA'!$R$3:R2202)</f>
        <v/>
      </c>
      <c r="N251" s="9">
        <f>SUMIF('Stock - Puerto Chile'!$G$2:G649,'Rango proyecciones'!C251,'Stock - Puerto Chile'!$L$2:L649)</f>
        <v/>
      </c>
      <c r="O251" s="9" t="n"/>
      <c r="P251" s="9" t="n"/>
      <c r="Q251" s="17">
        <f>H251 + M251 + N251 + L251</f>
        <v/>
      </c>
      <c r="R251" s="9">
        <f>MAX(J251 - K251, 0) * MAX((0 - 7)/(7), 0)</f>
        <v/>
      </c>
      <c r="S251" s="9">
        <f>SUMIF('Stock - ETA'!$F$3:F2202,'Rango proyecciones'!C251,'Stock - ETA'!$H$3:H2202)</f>
        <v/>
      </c>
      <c r="T251" s="9">
        <f>SUMIF('Stock - Puerto Chile'!$G$2:G649,'Rango proyecciones'!C251,'Stock - Puerto Chile'!$N$2:N649)</f>
        <v/>
      </c>
      <c r="U251" s="9" t="n"/>
      <c r="V251" s="9" t="n"/>
      <c r="W251" s="17">
        <f>H251 + S251 + R251 + T251</f>
        <v/>
      </c>
      <c r="X251" s="6">
        <f>SUMIF('Stock - ETA'!$F$3:F2202,'Rango proyecciones'!C251,'Stock - ETA'!$S$3:S2202)</f>
        <v/>
      </c>
      <c r="Y251" s="9" t="n"/>
      <c r="Z251" s="17">
        <f>X251 + Y251</f>
        <v/>
      </c>
      <c r="AA251" s="9">
        <f>SUMIF('Stock - ETA'!$F$3:F2202,'Rango proyecciones'!C251,'Stock - ETA'!$I$3:I2202)</f>
        <v/>
      </c>
      <c r="AB251" s="9" t="n"/>
      <c r="AC251" s="17">
        <f>AA251 + AB251</f>
        <v/>
      </c>
      <c r="AD251" s="6" t="n"/>
      <c r="AE251" s="9">
        <f>SUMIF('Stock - ETA'!$F$3:F2202,'Rango proyecciones'!C251,'Stock - ETA'!$T$3:T2202)</f>
        <v/>
      </c>
      <c r="AF251" s="17">
        <f> 1 * AD251 + AE251</f>
        <v/>
      </c>
      <c r="AG251" s="9">
        <f>SUMIF('Stock - ETA'!$F$3:F2202,'Rango proyecciones'!C251,'Stock - ETA'!$J$3:J2202)</f>
        <v/>
      </c>
      <c r="AH251" s="17">
        <f> 1 * AD251 + AG251</f>
        <v/>
      </c>
      <c r="AI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directa1020636</t>
        </is>
      </c>
      <c r="D252" s="4" t="inlineStr">
        <is>
          <t>Exportacion Directa</t>
        </is>
      </c>
      <c r="E252" s="4" t="n">
        <v>1020636</v>
      </c>
      <c r="F252" s="4" t="inlineStr">
        <is>
          <t>GO File C/cab@ Va Cj 10k AP</t>
        </is>
      </c>
      <c r="G252" s="4" t="inlineStr">
        <is>
          <t>Filete</t>
        </is>
      </c>
      <c r="H252" s="6" t="n">
        <v>8000</v>
      </c>
      <c r="I252" s="9" t="n">
        <v>17264</v>
      </c>
      <c r="J252" s="9" t="n">
        <v>13179.562</v>
      </c>
      <c r="K252" s="9" t="n">
        <v>4885.04</v>
      </c>
      <c r="L252" s="6">
        <f>MAX(J252 - K252, 0) * MAX((0 - 10)/(10), 0)</f>
        <v/>
      </c>
      <c r="M252" s="9">
        <f>SUMIF('Stock - ETA'!$F$3:F2202,'Rango proyecciones'!C252,'Stock - ETA'!$R$3:R2202)</f>
        <v/>
      </c>
      <c r="N252" s="9">
        <f>SUMIF('Stock - Puerto Chile'!$G$2:G649,'Rango proyecciones'!C252,'Stock - Puerto Chile'!$L$2:L649)</f>
        <v/>
      </c>
      <c r="O252" s="9" t="n"/>
      <c r="P252" s="9" t="n"/>
      <c r="Q252" s="17">
        <f>H252 + M252 + N252 + L252</f>
        <v/>
      </c>
      <c r="R252" s="9">
        <f>MAX(J252 - K252, 0) * MAX((0 - 7)/(7), 0)</f>
        <v/>
      </c>
      <c r="S252" s="9">
        <f>SUMIF('Stock - ETA'!$F$3:F2202,'Rango proyecciones'!C252,'Stock - ETA'!$H$3:H2202)</f>
        <v/>
      </c>
      <c r="T252" s="9">
        <f>SUMIF('Stock - Puerto Chile'!$G$2:G649,'Rango proyecciones'!C252,'Stock - Puerto Chile'!$N$2:N649)</f>
        <v/>
      </c>
      <c r="U252" s="9" t="n"/>
      <c r="V252" s="9" t="n"/>
      <c r="W252" s="17">
        <f>H252 + S252 + R252 + T252</f>
        <v/>
      </c>
      <c r="X252" s="6">
        <f>SUMIF('Stock - ETA'!$F$3:F2202,'Rango proyecciones'!C252,'Stock - ETA'!$S$3:S2202)</f>
        <v/>
      </c>
      <c r="Y252" s="9" t="n"/>
      <c r="Z252" s="17">
        <f>X252 + Y252</f>
        <v/>
      </c>
      <c r="AA252" s="9">
        <f>SUMIF('Stock - ETA'!$F$3:F2202,'Rango proyecciones'!C252,'Stock - ETA'!$I$3:I2202)</f>
        <v/>
      </c>
      <c r="AB252" s="9" t="n"/>
      <c r="AC252" s="17">
        <f>AA252 + AB252</f>
        <v/>
      </c>
      <c r="AD252" s="6" t="n">
        <v>23100</v>
      </c>
      <c r="AE252" s="9">
        <f>SUMIF('Stock - ETA'!$F$3:F2202,'Rango proyecciones'!C252,'Stock - ETA'!$T$3:T2202)</f>
        <v/>
      </c>
      <c r="AF252" s="17">
        <f> 1 * AD252 + AE252</f>
        <v/>
      </c>
      <c r="AG252" s="9">
        <f>SUMIF('Stock - ETA'!$F$3:F2202,'Rango proyecciones'!C252,'Stock - ETA'!$J$3:J2202)</f>
        <v/>
      </c>
      <c r="AH252" s="17">
        <f> 1 * AD252 + AG252</f>
        <v/>
      </c>
      <c r="AI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directa1020637</t>
        </is>
      </c>
      <c r="D253" s="4" t="inlineStr">
        <is>
          <t>Exportacion Directa</t>
        </is>
      </c>
      <c r="E253" s="4" t="n">
        <v>1020637</v>
      </c>
      <c r="F253" s="4" t="inlineStr">
        <is>
          <t>GO Panc Tec S/cue@ Fi Cj ch AP</t>
        </is>
      </c>
      <c r="G253" s="4" t="inlineStr">
        <is>
          <t>Panceta</t>
        </is>
      </c>
      <c r="H253" s="6" t="n">
        <v>45454.99</v>
      </c>
      <c r="I253" s="9" t="n">
        <v>152388</v>
      </c>
      <c r="J253" s="9" t="n">
        <v>150985.595</v>
      </c>
      <c r="K253" s="9" t="n">
        <v>119184.02</v>
      </c>
      <c r="L253" s="6">
        <f>MAX(J253 - K253, 0) * MAX((0 - 10)/(10), 0)</f>
        <v/>
      </c>
      <c r="M253" s="9">
        <f>SUMIF('Stock - ETA'!$F$3:F2202,'Rango proyecciones'!C253,'Stock - ETA'!$R$3:R2202)</f>
        <v/>
      </c>
      <c r="N253" s="9">
        <f>SUMIF('Stock - Puerto Chile'!$G$2:G649,'Rango proyecciones'!C253,'Stock - Puerto Chile'!$L$2:L649)</f>
        <v/>
      </c>
      <c r="O253" s="9" t="n"/>
      <c r="P253" s="9" t="n"/>
      <c r="Q253" s="17">
        <f>H253 + M253 + N253 + L253</f>
        <v/>
      </c>
      <c r="R253" s="9">
        <f>MAX(J253 - K253, 0) * MAX((0 - 7)/(7), 0)</f>
        <v/>
      </c>
      <c r="S253" s="9">
        <f>SUMIF('Stock - ETA'!$F$3:F2202,'Rango proyecciones'!C253,'Stock - ETA'!$H$3:H2202)</f>
        <v/>
      </c>
      <c r="T253" s="9">
        <f>SUMIF('Stock - Puerto Chile'!$G$2:G649,'Rango proyecciones'!C253,'Stock - Puerto Chile'!$N$2:N649)</f>
        <v/>
      </c>
      <c r="U253" s="9" t="n"/>
      <c r="V253" s="9" t="n"/>
      <c r="W253" s="17">
        <f>H253 + S253 + R253 + T253</f>
        <v/>
      </c>
      <c r="X253" s="6">
        <f>SUMIF('Stock - ETA'!$F$3:F2202,'Rango proyecciones'!C253,'Stock - ETA'!$S$3:S2202)</f>
        <v/>
      </c>
      <c r="Y253" s="9" t="n"/>
      <c r="Z253" s="17">
        <f>X253 + Y253</f>
        <v/>
      </c>
      <c r="AA253" s="9">
        <f>SUMIF('Stock - ETA'!$F$3:F2202,'Rango proyecciones'!C253,'Stock - ETA'!$I$3:I2202)</f>
        <v/>
      </c>
      <c r="AB253" s="9" t="n"/>
      <c r="AC253" s="17">
        <f>AA253 + AB253</f>
        <v/>
      </c>
      <c r="AD253" s="6" t="n">
        <v>264000</v>
      </c>
      <c r="AE253" s="9">
        <f>SUMIF('Stock - ETA'!$F$3:F2202,'Rango proyecciones'!C253,'Stock - ETA'!$T$3:T2202)</f>
        <v/>
      </c>
      <c r="AF253" s="17">
        <f> 1 * AD253 + AE253</f>
        <v/>
      </c>
      <c r="AG253" s="9">
        <f>SUMIF('Stock - ETA'!$F$3:F2202,'Rango proyecciones'!C253,'Stock - ETA'!$J$3:J2202)</f>
        <v/>
      </c>
      <c r="AH253" s="17">
        <f> 1 * AD253 + AG253</f>
        <v/>
      </c>
      <c r="AI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directa1020662</t>
        </is>
      </c>
      <c r="D254" s="4" t="inlineStr">
        <is>
          <t>Exportacion Directa</t>
        </is>
      </c>
      <c r="E254" s="4" t="n">
        <v>1020662</v>
      </c>
      <c r="F254" s="4" t="inlineStr">
        <is>
          <t>GO Ganso C/asto 3P@ Va Cj t-f AP</t>
        </is>
      </c>
      <c r="G254" s="4" t="inlineStr">
        <is>
          <t>Pierna</t>
        </is>
      </c>
      <c r="H254" s="6" t="n">
        <v>25199.76</v>
      </c>
      <c r="I254" s="9" t="n">
        <v>25000</v>
      </c>
      <c r="J254" s="9" t="n">
        <v>27837.5</v>
      </c>
      <c r="K254" s="9" t="n">
        <v>16205.43</v>
      </c>
      <c r="L254" s="6">
        <f>MAX(J254 - K254, 0) * MAX((0 - 10)/(10), 0)</f>
        <v/>
      </c>
      <c r="M254" s="9">
        <f>SUMIF('Stock - ETA'!$F$3:F2202,'Rango proyecciones'!C254,'Stock - ETA'!$R$3:R2202)</f>
        <v/>
      </c>
      <c r="N254" s="9">
        <f>SUMIF('Stock - Puerto Chile'!$G$2:G649,'Rango proyecciones'!C254,'Stock - Puerto Chile'!$L$2:L649)</f>
        <v/>
      </c>
      <c r="O254" s="9" t="n"/>
      <c r="P254" s="9" t="n"/>
      <c r="Q254" s="17">
        <f>H254 + M254 + N254 + L254</f>
        <v/>
      </c>
      <c r="R254" s="9">
        <f>MAX(J254 - K254, 0) * MAX((0 - 7)/(7), 0)</f>
        <v/>
      </c>
      <c r="S254" s="9">
        <f>SUMIF('Stock - ETA'!$F$3:F2202,'Rango proyecciones'!C254,'Stock - ETA'!$H$3:H2202)</f>
        <v/>
      </c>
      <c r="T254" s="9">
        <f>SUMIF('Stock - Puerto Chile'!$G$2:G649,'Rango proyecciones'!C254,'Stock - Puerto Chile'!$N$2:N649)</f>
        <v/>
      </c>
      <c r="U254" s="9" t="n"/>
      <c r="V254" s="9" t="n"/>
      <c r="W254" s="17">
        <f>H254 + S254 + R254 + T254</f>
        <v/>
      </c>
      <c r="X254" s="6">
        <f>SUMIF('Stock - ETA'!$F$3:F2202,'Rango proyecciones'!C254,'Stock - ETA'!$S$3:S2202)</f>
        <v/>
      </c>
      <c r="Y254" s="9" t="n"/>
      <c r="Z254" s="17">
        <f>X254 + Y254</f>
        <v/>
      </c>
      <c r="AA254" s="9">
        <f>SUMIF('Stock - ETA'!$F$3:F2202,'Rango proyecciones'!C254,'Stock - ETA'!$I$3:I2202)</f>
        <v/>
      </c>
      <c r="AB254" s="9" t="n"/>
      <c r="AC254" s="17">
        <f>AA254 + AB254</f>
        <v/>
      </c>
      <c r="AD254" s="6" t="n">
        <v>8169</v>
      </c>
      <c r="AE254" s="9">
        <f>SUMIF('Stock - ETA'!$F$3:F2202,'Rango proyecciones'!C254,'Stock - ETA'!$T$3:T2202)</f>
        <v/>
      </c>
      <c r="AF254" s="17">
        <f> 1 * AD254 + AE254</f>
        <v/>
      </c>
      <c r="AG254" s="9">
        <f>SUMIF('Stock - ETA'!$F$3:F2202,'Rango proyecciones'!C254,'Stock - ETA'!$J$3:J2202)</f>
        <v/>
      </c>
      <c r="AH254" s="17">
        <f> 1 * AD254 + AG254</f>
        <v/>
      </c>
      <c r="AI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directa1020664</t>
        </is>
      </c>
      <c r="D255" s="4" t="inlineStr">
        <is>
          <t>Exportacion Directa</t>
        </is>
      </c>
      <c r="E255" s="4" t="n">
        <v>1020664</v>
      </c>
      <c r="F255" s="4" t="inlineStr">
        <is>
          <t>GO Ganso C/asto C/abas S/g@ Va Cj JP</t>
        </is>
      </c>
      <c r="G255" s="4" t="inlineStr">
        <is>
          <t>Pierna</t>
        </is>
      </c>
      <c r="H255" s="6" t="n">
        <v>3944.29</v>
      </c>
      <c r="I255" s="9" t="n">
        <v>12716</v>
      </c>
      <c r="J255" s="9" t="n">
        <v>28558</v>
      </c>
      <c r="K255" s="9" t="n">
        <v>13201.51</v>
      </c>
      <c r="L255" s="6">
        <f>MAX(J255 - K255, 0) * MAX((0 - 10)/(10), 0)</f>
        <v/>
      </c>
      <c r="M255" s="9">
        <f>SUMIF('Stock - ETA'!$F$3:F2202,'Rango proyecciones'!C255,'Stock - ETA'!$R$3:R2202)</f>
        <v/>
      </c>
      <c r="N255" s="9">
        <f>SUMIF('Stock - Puerto Chile'!$G$2:G649,'Rango proyecciones'!C255,'Stock - Puerto Chile'!$L$2:L649)</f>
        <v/>
      </c>
      <c r="O255" s="9" t="n"/>
      <c r="P255" s="9" t="n"/>
      <c r="Q255" s="17">
        <f>H255 + M255 + N255 + L255</f>
        <v/>
      </c>
      <c r="R255" s="9">
        <f>MAX(J255 - K255, 0) * MAX((0 - 7)/(7), 0)</f>
        <v/>
      </c>
      <c r="S255" s="9">
        <f>SUMIF('Stock - ETA'!$F$3:F2202,'Rango proyecciones'!C255,'Stock - ETA'!$H$3:H2202)</f>
        <v/>
      </c>
      <c r="T255" s="9">
        <f>SUMIF('Stock - Puerto Chile'!$G$2:G649,'Rango proyecciones'!C255,'Stock - Puerto Chile'!$N$2:N649)</f>
        <v/>
      </c>
      <c r="U255" s="9" t="n"/>
      <c r="V255" s="9" t="n"/>
      <c r="W255" s="17">
        <f>H255 + S255 + R255 + T255</f>
        <v/>
      </c>
      <c r="X255" s="6">
        <f>SUMIF('Stock - ETA'!$F$3:F2202,'Rango proyecciones'!C255,'Stock - ETA'!$S$3:S2202)</f>
        <v/>
      </c>
      <c r="Y255" s="9" t="n"/>
      <c r="Z255" s="17">
        <f>X255 + Y255</f>
        <v/>
      </c>
      <c r="AA255" s="9">
        <f>SUMIF('Stock - ETA'!$F$3:F2202,'Rango proyecciones'!C255,'Stock - ETA'!$I$3:I2202)</f>
        <v/>
      </c>
      <c r="AB255" s="9" t="n"/>
      <c r="AC255" s="17">
        <f>AA255 + AB255</f>
        <v/>
      </c>
      <c r="AD255" s="6" t="n">
        <v>9900</v>
      </c>
      <c r="AE255" s="9">
        <f>SUMIF('Stock - ETA'!$F$3:F2202,'Rango proyecciones'!C255,'Stock - ETA'!$T$3:T2202)</f>
        <v/>
      </c>
      <c r="AF255" s="17">
        <f> 1 * AD255 + AE255</f>
        <v/>
      </c>
      <c r="AG255" s="9">
        <f>SUMIF('Stock - ETA'!$F$3:F2202,'Rango proyecciones'!C255,'Stock - ETA'!$J$3:J2202)</f>
        <v/>
      </c>
      <c r="AH255" s="17">
        <f> 1 * AD255 + AG255</f>
        <v/>
      </c>
      <c r="AI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directa1020665</t>
        </is>
      </c>
      <c r="D256" s="4" t="inlineStr">
        <is>
          <t>Exportacion Directa</t>
        </is>
      </c>
      <c r="E256" s="4" t="n">
        <v>1020665</v>
      </c>
      <c r="F256" s="4" t="inlineStr">
        <is>
          <t>GO Posta Rosada 3P@ Va Cj t-f AP</t>
        </is>
      </c>
      <c r="G256" s="4" t="inlineStr">
        <is>
          <t>Pierna</t>
        </is>
      </c>
      <c r="H256" s="6" t="n">
        <v>4512.57</v>
      </c>
      <c r="I256" s="9" t="n">
        <v>12700</v>
      </c>
      <c r="J256" s="9" t="n">
        <v>12930.3</v>
      </c>
      <c r="K256" s="9" t="n">
        <v>8500.110000000001</v>
      </c>
      <c r="L256" s="6">
        <f>MAX(J256 - K256, 0) * MAX((0 - 10)/(10), 0)</f>
        <v/>
      </c>
      <c r="M256" s="9">
        <f>SUMIF('Stock - ETA'!$F$3:F2202,'Rango proyecciones'!C256,'Stock - ETA'!$R$3:R2202)</f>
        <v/>
      </c>
      <c r="N256" s="9">
        <f>SUMIF('Stock - Puerto Chile'!$G$2:G649,'Rango proyecciones'!C256,'Stock - Puerto Chile'!$L$2:L649)</f>
        <v/>
      </c>
      <c r="O256" s="9" t="n"/>
      <c r="P256" s="9" t="n"/>
      <c r="Q256" s="17">
        <f>H256 + M256 + N256 + L256</f>
        <v/>
      </c>
      <c r="R256" s="9">
        <f>MAX(J256 - K256, 0) * MAX((0 - 7)/(7), 0)</f>
        <v/>
      </c>
      <c r="S256" s="9">
        <f>SUMIF('Stock - ETA'!$F$3:F2202,'Rango proyecciones'!C256,'Stock - ETA'!$H$3:H2202)</f>
        <v/>
      </c>
      <c r="T256" s="9">
        <f>SUMIF('Stock - Puerto Chile'!$G$2:G649,'Rango proyecciones'!C256,'Stock - Puerto Chile'!$N$2:N649)</f>
        <v/>
      </c>
      <c r="U256" s="9" t="n"/>
      <c r="V256" s="9" t="n"/>
      <c r="W256" s="17">
        <f>H256 + S256 + R256 + T256</f>
        <v/>
      </c>
      <c r="X256" s="6">
        <f>SUMIF('Stock - ETA'!$F$3:F2202,'Rango proyecciones'!C256,'Stock - ETA'!$S$3:S2202)</f>
        <v/>
      </c>
      <c r="Y256" s="9" t="n"/>
      <c r="Z256" s="17">
        <f>X256 + Y256</f>
        <v/>
      </c>
      <c r="AA256" s="9">
        <f>SUMIF('Stock - ETA'!$F$3:F2202,'Rango proyecciones'!C256,'Stock - ETA'!$I$3:I2202)</f>
        <v/>
      </c>
      <c r="AB256" s="9" t="n"/>
      <c r="AC256" s="17">
        <f>AA256 + AB256</f>
        <v/>
      </c>
      <c r="AD256" s="6" t="n">
        <v>2532</v>
      </c>
      <c r="AE256" s="9">
        <f>SUMIF('Stock - ETA'!$F$3:F2202,'Rango proyecciones'!C256,'Stock - ETA'!$T$3:T2202)</f>
        <v/>
      </c>
      <c r="AF256" s="17">
        <f> 1 * AD256 + AE256</f>
        <v/>
      </c>
      <c r="AG256" s="9">
        <f>SUMIF('Stock - ETA'!$F$3:F2202,'Rango proyecciones'!C256,'Stock - ETA'!$J$3:J2202)</f>
        <v/>
      </c>
      <c r="AH256" s="17">
        <f> 1 * AD256 + AG256</f>
        <v/>
      </c>
      <c r="AI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directa1020678</t>
        </is>
      </c>
      <c r="D257" s="4" t="inlineStr">
        <is>
          <t>Exportacion Directa</t>
        </is>
      </c>
      <c r="E257" s="4" t="n">
        <v>1020678</v>
      </c>
      <c r="F257" s="4" t="inlineStr">
        <is>
          <t>GO Lom Tec@ Va Cj Lom Ctro AP</t>
        </is>
      </c>
      <c r="G257" s="4" t="inlineStr">
        <is>
          <t>Lomo</t>
        </is>
      </c>
      <c r="H257" s="6" t="n">
        <v>0</v>
      </c>
      <c r="I257" s="9" t="n">
        <v>300</v>
      </c>
      <c r="J257" s="9" t="n">
        <v>31789.77</v>
      </c>
      <c r="K257" s="9" t="n"/>
      <c r="L257" s="6">
        <f>MAX(J257 - K257, 0) * MAX((0 - 10)/(10), 0)</f>
        <v/>
      </c>
      <c r="M257" s="9">
        <f>SUMIF('Stock - ETA'!$F$3:F2202,'Rango proyecciones'!C257,'Stock - ETA'!$R$3:R2202)</f>
        <v/>
      </c>
      <c r="N257" s="9">
        <f>SUMIF('Stock - Puerto Chile'!$G$2:G649,'Rango proyecciones'!C257,'Stock - Puerto Chile'!$L$2:L649)</f>
        <v/>
      </c>
      <c r="O257" s="9" t="n"/>
      <c r="P257" s="9" t="n"/>
      <c r="Q257" s="17">
        <f>H257 + M257 + N257 + L257</f>
        <v/>
      </c>
      <c r="R257" s="9">
        <f>MAX(J257 - K257, 0) * MAX((0 - 7)/(7), 0)</f>
        <v/>
      </c>
      <c r="S257" s="9">
        <f>SUMIF('Stock - ETA'!$F$3:F2202,'Rango proyecciones'!C257,'Stock - ETA'!$H$3:H2202)</f>
        <v/>
      </c>
      <c r="T257" s="9">
        <f>SUMIF('Stock - Puerto Chile'!$G$2:G649,'Rango proyecciones'!C257,'Stock - Puerto Chile'!$N$2:N649)</f>
        <v/>
      </c>
      <c r="U257" s="9" t="n"/>
      <c r="V257" s="9" t="n"/>
      <c r="W257" s="17">
        <f>H257 + S257 + R257 + T257</f>
        <v/>
      </c>
      <c r="X257" s="6">
        <f>SUMIF('Stock - ETA'!$F$3:F2202,'Rango proyecciones'!C257,'Stock - ETA'!$S$3:S2202)</f>
        <v/>
      </c>
      <c r="Y257" s="9" t="n"/>
      <c r="Z257" s="17">
        <f>X257 + Y257</f>
        <v/>
      </c>
      <c r="AA257" s="9">
        <f>SUMIF('Stock - ETA'!$F$3:F2202,'Rango proyecciones'!C257,'Stock - ETA'!$I$3:I2202)</f>
        <v/>
      </c>
      <c r="AB257" s="9" t="n"/>
      <c r="AC257" s="17">
        <f>AA257 + AB257</f>
        <v/>
      </c>
      <c r="AD257" s="6" t="n"/>
      <c r="AE257" s="9">
        <f>SUMIF('Stock - ETA'!$F$3:F2202,'Rango proyecciones'!C257,'Stock - ETA'!$T$3:T2202)</f>
        <v/>
      </c>
      <c r="AF257" s="17">
        <f> 1 * AD257 + AE257</f>
        <v/>
      </c>
      <c r="AG257" s="9">
        <f>SUMIF('Stock - ETA'!$F$3:F2202,'Rango proyecciones'!C257,'Stock - ETA'!$J$3:J2202)</f>
        <v/>
      </c>
      <c r="AH257" s="17">
        <f> 1 * AD257 + AG257</f>
        <v/>
      </c>
      <c r="AI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directa1020681</t>
        </is>
      </c>
      <c r="D258" s="4" t="inlineStr">
        <is>
          <t>Exportacion Directa</t>
        </is>
      </c>
      <c r="E258" s="4" t="n">
        <v>1020681</v>
      </c>
      <c r="F258" s="4" t="inlineStr">
        <is>
          <t>GO MM Loin D@ Fi Cj 12k AP</t>
        </is>
      </c>
      <c r="G258" s="4" t="inlineStr">
        <is>
          <t>Lomo</t>
        </is>
      </c>
      <c r="H258" s="6" t="n">
        <v>10060.09</v>
      </c>
      <c r="I258" s="9" t="n">
        <v>14000</v>
      </c>
      <c r="J258" s="9" t="n">
        <v>25638.421</v>
      </c>
      <c r="K258" s="9" t="n">
        <v>12071.03</v>
      </c>
      <c r="L258" s="6">
        <f>MAX(J258 - K258, 0) * MAX((0 - 10)/(10), 0)</f>
        <v/>
      </c>
      <c r="M258" s="9">
        <f>SUMIF('Stock - ETA'!$F$3:F2202,'Rango proyecciones'!C258,'Stock - ETA'!$R$3:R2202)</f>
        <v/>
      </c>
      <c r="N258" s="9">
        <f>SUMIF('Stock - Puerto Chile'!$G$2:G649,'Rango proyecciones'!C258,'Stock - Puerto Chile'!$L$2:L649)</f>
        <v/>
      </c>
      <c r="O258" s="9" t="n"/>
      <c r="P258" s="9" t="n"/>
      <c r="Q258" s="17">
        <f>H258 + M258 + N258 + L258</f>
        <v/>
      </c>
      <c r="R258" s="9">
        <f>MAX(J258 - K258, 0) * MAX((0 - 7)/(7), 0)</f>
        <v/>
      </c>
      <c r="S258" s="9">
        <f>SUMIF('Stock - ETA'!$F$3:F2202,'Rango proyecciones'!C258,'Stock - ETA'!$H$3:H2202)</f>
        <v/>
      </c>
      <c r="T258" s="9">
        <f>SUMIF('Stock - Puerto Chile'!$G$2:G649,'Rango proyecciones'!C258,'Stock - Puerto Chile'!$N$2:N649)</f>
        <v/>
      </c>
      <c r="U258" s="9" t="n"/>
      <c r="V258" s="9" t="n"/>
      <c r="W258" s="17">
        <f>H258 + S258 + R258 + T258</f>
        <v/>
      </c>
      <c r="X258" s="6">
        <f>SUMIF('Stock - ETA'!$F$3:F2202,'Rango proyecciones'!C258,'Stock - ETA'!$S$3:S2202)</f>
        <v/>
      </c>
      <c r="Y258" s="9" t="n"/>
      <c r="Z258" s="17">
        <f>X258 + Y258</f>
        <v/>
      </c>
      <c r="AA258" s="9">
        <f>SUMIF('Stock - ETA'!$F$3:F2202,'Rango proyecciones'!C258,'Stock - ETA'!$I$3:I2202)</f>
        <v/>
      </c>
      <c r="AB258" s="9" t="n"/>
      <c r="AC258" s="17">
        <f>AA258 + AB258</f>
        <v/>
      </c>
      <c r="AD258" s="6" t="n">
        <v>11000</v>
      </c>
      <c r="AE258" s="9">
        <f>SUMIF('Stock - ETA'!$F$3:F2202,'Rango proyecciones'!C258,'Stock - ETA'!$T$3:T2202)</f>
        <v/>
      </c>
      <c r="AF258" s="17">
        <f> 1 * AD258 + AE258</f>
        <v/>
      </c>
      <c r="AG258" s="9">
        <f>SUMIF('Stock - ETA'!$F$3:F2202,'Rango proyecciones'!C258,'Stock - ETA'!$J$3:J2202)</f>
        <v/>
      </c>
      <c r="AH258" s="17">
        <f> 1 * AD258 + AG258</f>
        <v/>
      </c>
      <c r="AI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directa1020704</t>
        </is>
      </c>
      <c r="D259" s="4" t="inlineStr">
        <is>
          <t>Exportacion Directa</t>
        </is>
      </c>
      <c r="E259" s="4" t="n">
        <v>1020704</v>
      </c>
      <c r="F259" s="4" t="inlineStr">
        <is>
          <t>GO File N@ Va Cj File AP</t>
        </is>
      </c>
      <c r="G259" s="4" t="inlineStr">
        <is>
          <t>Filete</t>
        </is>
      </c>
      <c r="H259" s="6" t="n">
        <v>0</v>
      </c>
      <c r="I259" s="9" t="n">
        <v>1000</v>
      </c>
      <c r="J259" s="9" t="n">
        <v>1003.882</v>
      </c>
      <c r="K259" s="9" t="n">
        <v>1056.9</v>
      </c>
      <c r="L259" s="6">
        <f>MAX(J259 - K259, 0) * MAX((0 - 10)/(10), 0)</f>
        <v/>
      </c>
      <c r="M259" s="9">
        <f>SUMIF('Stock - ETA'!$F$3:F2202,'Rango proyecciones'!C259,'Stock - ETA'!$R$3:R2202)</f>
        <v/>
      </c>
      <c r="N259" s="9">
        <f>SUMIF('Stock - Puerto Chile'!$G$2:G649,'Rango proyecciones'!C259,'Stock - Puerto Chile'!$L$2:L649)</f>
        <v/>
      </c>
      <c r="O259" s="9" t="n"/>
      <c r="P259" s="9" t="n"/>
      <c r="Q259" s="17">
        <f>H259 + M259 + N259 + L259</f>
        <v/>
      </c>
      <c r="R259" s="9">
        <f>MAX(J259 - K259, 0) * MAX((0 - 7)/(7), 0)</f>
        <v/>
      </c>
      <c r="S259" s="9">
        <f>SUMIF('Stock - ETA'!$F$3:F2202,'Rango proyecciones'!C259,'Stock - ETA'!$H$3:H2202)</f>
        <v/>
      </c>
      <c r="T259" s="9">
        <f>SUMIF('Stock - Puerto Chile'!$G$2:G649,'Rango proyecciones'!C259,'Stock - Puerto Chile'!$N$2:N649)</f>
        <v/>
      </c>
      <c r="U259" s="9" t="n"/>
      <c r="V259" s="9" t="n"/>
      <c r="W259" s="17">
        <f>H259 + S259 + R259 + T259</f>
        <v/>
      </c>
      <c r="X259" s="6">
        <f>SUMIF('Stock - ETA'!$F$3:F2202,'Rango proyecciones'!C259,'Stock - ETA'!$S$3:S2202)</f>
        <v/>
      </c>
      <c r="Y259" s="9" t="n"/>
      <c r="Z259" s="17">
        <f>X259 + Y259</f>
        <v/>
      </c>
      <c r="AA259" s="9">
        <f>SUMIF('Stock - ETA'!$F$3:F2202,'Rango proyecciones'!C259,'Stock - ETA'!$I$3:I2202)</f>
        <v/>
      </c>
      <c r="AB259" s="9" t="n"/>
      <c r="AC259" s="17">
        <f>AA259 + AB259</f>
        <v/>
      </c>
      <c r="AD259" s="6" t="n">
        <v>1100</v>
      </c>
      <c r="AE259" s="9">
        <f>SUMIF('Stock - ETA'!$F$3:F2202,'Rango proyecciones'!C259,'Stock - ETA'!$T$3:T2202)</f>
        <v/>
      </c>
      <c r="AF259" s="17">
        <f> 1 * AD259 + AE259</f>
        <v/>
      </c>
      <c r="AG259" s="9">
        <f>SUMIF('Stock - ETA'!$F$3:F2202,'Rango proyecciones'!C259,'Stock - ETA'!$J$3:J2202)</f>
        <v/>
      </c>
      <c r="AH259" s="17">
        <f> 1 * AD259 + AG259</f>
        <v/>
      </c>
      <c r="AI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directa1020715</t>
        </is>
      </c>
      <c r="D260" s="4" t="inlineStr">
        <is>
          <t>Exportacion Directa</t>
        </is>
      </c>
      <c r="E260" s="4" t="n">
        <v>1020715</v>
      </c>
      <c r="F260" s="4" t="inlineStr">
        <is>
          <t>GO Panc Tec C/cue@ Fi Cj Panc AP</t>
        </is>
      </c>
      <c r="G260" s="4" t="inlineStr">
        <is>
          <t>Panceta</t>
        </is>
      </c>
      <c r="H260" s="6" t="n">
        <v>0</v>
      </c>
      <c r="I260" s="9" t="n">
        <v>1000</v>
      </c>
      <c r="J260" s="9" t="n">
        <v>754.4880000000001</v>
      </c>
      <c r="K260" s="9" t="n"/>
      <c r="L260" s="6">
        <f>MAX(J260 - K260, 0) * MAX((0 - 10)/(10), 0)</f>
        <v/>
      </c>
      <c r="M260" s="9">
        <f>SUMIF('Stock - ETA'!$F$3:F2202,'Rango proyecciones'!C260,'Stock - ETA'!$R$3:R2202)</f>
        <v/>
      </c>
      <c r="N260" s="9">
        <f>SUMIF('Stock - Puerto Chile'!$G$2:G649,'Rango proyecciones'!C260,'Stock - Puerto Chile'!$L$2:L649)</f>
        <v/>
      </c>
      <c r="O260" s="9" t="n"/>
      <c r="P260" s="9" t="n"/>
      <c r="Q260" s="17">
        <f>H260 + M260 + N260 + L260</f>
        <v/>
      </c>
      <c r="R260" s="9">
        <f>MAX(J260 - K260, 0) * MAX((0 - 7)/(7), 0)</f>
        <v/>
      </c>
      <c r="S260" s="9">
        <f>SUMIF('Stock - ETA'!$F$3:F2202,'Rango proyecciones'!C260,'Stock - ETA'!$H$3:H2202)</f>
        <v/>
      </c>
      <c r="T260" s="9">
        <f>SUMIF('Stock - Puerto Chile'!$G$2:G649,'Rango proyecciones'!C260,'Stock - Puerto Chile'!$N$2:N649)</f>
        <v/>
      </c>
      <c r="U260" s="9" t="n"/>
      <c r="V260" s="9" t="n"/>
      <c r="W260" s="17">
        <f>H260 + S260 + R260 + T260</f>
        <v/>
      </c>
      <c r="X260" s="6">
        <f>SUMIF('Stock - ETA'!$F$3:F2202,'Rango proyecciones'!C260,'Stock - ETA'!$S$3:S2202)</f>
        <v/>
      </c>
      <c r="Y260" s="9" t="n"/>
      <c r="Z260" s="17">
        <f>X260 + Y260</f>
        <v/>
      </c>
      <c r="AA260" s="9">
        <f>SUMIF('Stock - ETA'!$F$3:F2202,'Rango proyecciones'!C260,'Stock - ETA'!$I$3:I2202)</f>
        <v/>
      </c>
      <c r="AB260" s="9" t="n"/>
      <c r="AC260" s="17">
        <f>AA260 + AB260</f>
        <v/>
      </c>
      <c r="AD260" s="6" t="n">
        <v>1100</v>
      </c>
      <c r="AE260" s="9">
        <f>SUMIF('Stock - ETA'!$F$3:F2202,'Rango proyecciones'!C260,'Stock - ETA'!$T$3:T2202)</f>
        <v/>
      </c>
      <c r="AF260" s="17">
        <f> 1 * AD260 + AE260</f>
        <v/>
      </c>
      <c r="AG260" s="9">
        <f>SUMIF('Stock - ETA'!$F$3:F2202,'Rango proyecciones'!C260,'Stock - ETA'!$J$3:J2202)</f>
        <v/>
      </c>
      <c r="AH260" s="17">
        <f> 1 * AD260 + AG260</f>
        <v/>
      </c>
      <c r="AI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directa1020731</t>
        </is>
      </c>
      <c r="D261" s="4" t="inlineStr">
        <is>
          <t>Exportacion Directa</t>
        </is>
      </c>
      <c r="E261" s="4" t="n">
        <v>1020731</v>
      </c>
      <c r="F261" s="4" t="inlineStr">
        <is>
          <t>GO Panc S/tec/cue I@ Fi Cj Panc 4s AP</t>
        </is>
      </c>
      <c r="G261" s="4" t="inlineStr">
        <is>
          <t>Panceta</t>
        </is>
      </c>
      <c r="H261" s="6" t="n">
        <v>34385.04</v>
      </c>
      <c r="I261" s="9" t="n">
        <v>20665</v>
      </c>
      <c r="J261" s="9" t="n">
        <v>21103.209</v>
      </c>
      <c r="K261" s="9" t="n">
        <v>14837.1</v>
      </c>
      <c r="L261" s="6">
        <f>MAX(J261 - K261, 0) * MAX((0 - 10)/(10), 0)</f>
        <v/>
      </c>
      <c r="M261" s="9">
        <f>SUMIF('Stock - ETA'!$F$3:F2202,'Rango proyecciones'!C261,'Stock - ETA'!$R$3:R2202)</f>
        <v/>
      </c>
      <c r="N261" s="9">
        <f>SUMIF('Stock - Puerto Chile'!$G$2:G649,'Rango proyecciones'!C261,'Stock - Puerto Chile'!$L$2:L649)</f>
        <v/>
      </c>
      <c r="O261" s="9" t="n"/>
      <c r="P261" s="9" t="n"/>
      <c r="Q261" s="17">
        <f>H261 + M261 + N261 + L261</f>
        <v/>
      </c>
      <c r="R261" s="9">
        <f>MAX(J261 - K261, 0) * MAX((0 - 7)/(7), 0)</f>
        <v/>
      </c>
      <c r="S261" s="9">
        <f>SUMIF('Stock - ETA'!$F$3:F2202,'Rango proyecciones'!C261,'Stock - ETA'!$H$3:H2202)</f>
        <v/>
      </c>
      <c r="T261" s="9">
        <f>SUMIF('Stock - Puerto Chile'!$G$2:G649,'Rango proyecciones'!C261,'Stock - Puerto Chile'!$N$2:N649)</f>
        <v/>
      </c>
      <c r="U261" s="9" t="n"/>
      <c r="V261" s="9" t="n"/>
      <c r="W261" s="17">
        <f>H261 + S261 + R261 + T261</f>
        <v/>
      </c>
      <c r="X261" s="6">
        <f>SUMIF('Stock - ETA'!$F$3:F2202,'Rango proyecciones'!C261,'Stock - ETA'!$S$3:S2202)</f>
        <v/>
      </c>
      <c r="Y261" s="9" t="n"/>
      <c r="Z261" s="17">
        <f>X261 + Y261</f>
        <v/>
      </c>
      <c r="AA261" s="9">
        <f>SUMIF('Stock - ETA'!$F$3:F2202,'Rango proyecciones'!C261,'Stock - ETA'!$I$3:I2202)</f>
        <v/>
      </c>
      <c r="AB261" s="9" t="n"/>
      <c r="AC261" s="17">
        <f>AA261 + AB261</f>
        <v/>
      </c>
      <c r="AD261" s="6" t="n"/>
      <c r="AE261" s="9">
        <f>SUMIF('Stock - ETA'!$F$3:F2202,'Rango proyecciones'!C261,'Stock - ETA'!$T$3:T2202)</f>
        <v/>
      </c>
      <c r="AF261" s="17">
        <f> 1 * AD261 + AE261</f>
        <v/>
      </c>
      <c r="AG261" s="9">
        <f>SUMIF('Stock - ETA'!$F$3:F2202,'Rango proyecciones'!C261,'Stock - ETA'!$J$3:J2202)</f>
        <v/>
      </c>
      <c r="AH261" s="17">
        <f> 1 * AD261 + AG261</f>
        <v/>
      </c>
      <c r="AI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directa1020758</t>
        </is>
      </c>
      <c r="D262" s="4" t="inlineStr">
        <is>
          <t>Exportacion Directa</t>
        </is>
      </c>
      <c r="E262" s="4" t="n">
        <v>1020758</v>
      </c>
      <c r="F262" s="4" t="inlineStr">
        <is>
          <t>GO Lom Vet S/g@ Va Cj ch AP</t>
        </is>
      </c>
      <c r="G262" s="4" t="inlineStr">
        <is>
          <t>Lomo</t>
        </is>
      </c>
      <c r="H262" s="6" t="n">
        <v>8091.57</v>
      </c>
      <c r="I262" s="9" t="n">
        <v>11356</v>
      </c>
      <c r="J262" s="9" t="n">
        <v>9144.855</v>
      </c>
      <c r="K262" s="9" t="n">
        <v>8661.24</v>
      </c>
      <c r="L262" s="6">
        <f>MAX(J262 - K262, 0) * MAX((0 - 10)/(10), 0)</f>
        <v/>
      </c>
      <c r="M262" s="9">
        <f>SUMIF('Stock - ETA'!$F$3:F2202,'Rango proyecciones'!C262,'Stock - ETA'!$R$3:R2202)</f>
        <v/>
      </c>
      <c r="N262" s="9">
        <f>SUMIF('Stock - Puerto Chile'!$G$2:G649,'Rango proyecciones'!C262,'Stock - Puerto Chile'!$L$2:L649)</f>
        <v/>
      </c>
      <c r="O262" s="9" t="n"/>
      <c r="P262" s="9" t="n"/>
      <c r="Q262" s="17">
        <f>H262 + M262 + N262 + L262</f>
        <v/>
      </c>
      <c r="R262" s="9">
        <f>MAX(J262 - K262, 0) * MAX((0 - 7)/(7), 0)</f>
        <v/>
      </c>
      <c r="S262" s="9">
        <f>SUMIF('Stock - ETA'!$F$3:F2202,'Rango proyecciones'!C262,'Stock - ETA'!$H$3:H2202)</f>
        <v/>
      </c>
      <c r="T262" s="9">
        <f>SUMIF('Stock - Puerto Chile'!$G$2:G649,'Rango proyecciones'!C262,'Stock - Puerto Chile'!$N$2:N649)</f>
        <v/>
      </c>
      <c r="U262" s="9" t="n"/>
      <c r="V262" s="9" t="n"/>
      <c r="W262" s="17">
        <f>H262 + S262 + R262 + T262</f>
        <v/>
      </c>
      <c r="X262" s="6">
        <f>SUMIF('Stock - ETA'!$F$3:F2202,'Rango proyecciones'!C262,'Stock - ETA'!$S$3:S2202)</f>
        <v/>
      </c>
      <c r="Y262" s="9" t="n"/>
      <c r="Z262" s="17">
        <f>X262 + Y262</f>
        <v/>
      </c>
      <c r="AA262" s="9">
        <f>SUMIF('Stock - ETA'!$F$3:F2202,'Rango proyecciones'!C262,'Stock - ETA'!$I$3:I2202)</f>
        <v/>
      </c>
      <c r="AB262" s="9" t="n"/>
      <c r="AC262" s="17">
        <f>AA262 + AB262</f>
        <v/>
      </c>
      <c r="AD262" s="6" t="n"/>
      <c r="AE262" s="9">
        <f>SUMIF('Stock - ETA'!$F$3:F2202,'Rango proyecciones'!C262,'Stock - ETA'!$T$3:T2202)</f>
        <v/>
      </c>
      <c r="AF262" s="17">
        <f> 1 * AD262 + AE262</f>
        <v/>
      </c>
      <c r="AG262" s="9">
        <f>SUMIF('Stock - ETA'!$F$3:F2202,'Rango proyecciones'!C262,'Stock - ETA'!$J$3:J2202)</f>
        <v/>
      </c>
      <c r="AH262" s="17">
        <f> 1 * AD262 + AG262</f>
        <v/>
      </c>
      <c r="AI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directa1020774</t>
        </is>
      </c>
      <c r="D263" s="4" t="inlineStr">
        <is>
          <t>Exportacion Directa</t>
        </is>
      </c>
      <c r="E263" s="4" t="n">
        <v>1020774</v>
      </c>
      <c r="F263" s="4" t="inlineStr">
        <is>
          <t>GO Malaya Japon@ Va Cj JP</t>
        </is>
      </c>
      <c r="G263" s="4" t="inlineStr">
        <is>
          <t>Prolijado</t>
        </is>
      </c>
      <c r="H263" s="6" t="n">
        <v>12030</v>
      </c>
      <c r="I263" s="9" t="n">
        <v>8400</v>
      </c>
      <c r="J263" s="9" t="n">
        <v>7736</v>
      </c>
      <c r="K263" s="9" t="n">
        <v>6590.88</v>
      </c>
      <c r="L263" s="6">
        <f>MAX(J263 - K263, 0) * MAX((0 - 10)/(10), 0)</f>
        <v/>
      </c>
      <c r="M263" s="9">
        <f>SUMIF('Stock - ETA'!$F$3:F2202,'Rango proyecciones'!C263,'Stock - ETA'!$R$3:R2202)</f>
        <v/>
      </c>
      <c r="N263" s="9">
        <f>SUMIF('Stock - Puerto Chile'!$G$2:G649,'Rango proyecciones'!C263,'Stock - Puerto Chile'!$L$2:L649)</f>
        <v/>
      </c>
      <c r="O263" s="9" t="n"/>
      <c r="P263" s="9" t="n"/>
      <c r="Q263" s="17">
        <f>H263 + M263 + N263 + L263</f>
        <v/>
      </c>
      <c r="R263" s="9">
        <f>MAX(J263 - K263, 0) * MAX((0 - 7)/(7), 0)</f>
        <v/>
      </c>
      <c r="S263" s="9">
        <f>SUMIF('Stock - ETA'!$F$3:F2202,'Rango proyecciones'!C263,'Stock - ETA'!$H$3:H2202)</f>
        <v/>
      </c>
      <c r="T263" s="9">
        <f>SUMIF('Stock - Puerto Chile'!$G$2:G649,'Rango proyecciones'!C263,'Stock - Puerto Chile'!$N$2:N649)</f>
        <v/>
      </c>
      <c r="U263" s="9" t="n"/>
      <c r="V263" s="9" t="n"/>
      <c r="W263" s="17">
        <f>H263 + S263 + R263 + T263</f>
        <v/>
      </c>
      <c r="X263" s="6">
        <f>SUMIF('Stock - ETA'!$F$3:F2202,'Rango proyecciones'!C263,'Stock - ETA'!$S$3:S2202)</f>
        <v/>
      </c>
      <c r="Y263" s="9" t="n"/>
      <c r="Z263" s="17">
        <f>X263 + Y263</f>
        <v/>
      </c>
      <c r="AA263" s="9">
        <f>SUMIF('Stock - ETA'!$F$3:F2202,'Rango proyecciones'!C263,'Stock - ETA'!$I$3:I2202)</f>
        <v/>
      </c>
      <c r="AB263" s="9" t="n"/>
      <c r="AC263" s="17">
        <f>AA263 + AB263</f>
        <v/>
      </c>
      <c r="AD263" s="6" t="n">
        <v>11000</v>
      </c>
      <c r="AE263" s="9">
        <f>SUMIF('Stock - ETA'!$F$3:F2202,'Rango proyecciones'!C263,'Stock - ETA'!$T$3:T2202)</f>
        <v/>
      </c>
      <c r="AF263" s="17">
        <f> 1 * AD263 + AE263</f>
        <v/>
      </c>
      <c r="AG263" s="9">
        <f>SUMIF('Stock - ETA'!$F$3:F2202,'Rango proyecciones'!C263,'Stock - ETA'!$J$3:J2202)</f>
        <v/>
      </c>
      <c r="AH263" s="17">
        <f> 1 * AD263 + AG263</f>
        <v/>
      </c>
      <c r="AI263" s="6" t="n"/>
    </row>
    <row r="264">
      <c r="A264" s="4" t="inlineStr">
        <is>
          <t>Cerdo</t>
        </is>
      </c>
      <c r="B264" s="4" t="inlineStr">
        <is>
          <t>Venta Directa</t>
        </is>
      </c>
      <c r="C264" s="4" t="inlineStr">
        <is>
          <t>exportacion directa1020802</t>
        </is>
      </c>
      <c r="D264" s="4" t="inlineStr">
        <is>
          <t>Exportacion Directa</t>
        </is>
      </c>
      <c r="E264" s="4" t="n">
        <v>1020802</v>
      </c>
      <c r="F264" s="4" t="inlineStr">
        <is>
          <t>GO Panc S/tec N@ Fi Cj 20k AP</t>
        </is>
      </c>
      <c r="G264" s="4" t="inlineStr">
        <is>
          <t>Panceta</t>
        </is>
      </c>
      <c r="H264" s="6" t="n">
        <v>0</v>
      </c>
      <c r="I264" s="9" t="n">
        <v>25169</v>
      </c>
      <c r="J264" s="9" t="n">
        <v>0</v>
      </c>
      <c r="K264" s="9" t="n">
        <v>0</v>
      </c>
      <c r="L264" s="6">
        <f>MAX(J264 - K264, 0) * MAX((0 - 10)/(10), 0)</f>
        <v/>
      </c>
      <c r="M264" s="9">
        <f>SUMIF('Stock - ETA'!$F$3:F2202,'Rango proyecciones'!C264,'Stock - ETA'!$R$3:R2202)</f>
        <v/>
      </c>
      <c r="N264" s="9">
        <f>SUMIF('Stock - Puerto Chile'!$G$2:G649,'Rango proyecciones'!C264,'Stock - Puerto Chile'!$L$2:L649)</f>
        <v/>
      </c>
      <c r="O264" s="9" t="n"/>
      <c r="P264" s="9" t="n"/>
      <c r="Q264" s="17">
        <f>H264 + M264 + N264 + L264</f>
        <v/>
      </c>
      <c r="R264" s="9">
        <f>MAX(J264 - K264, 0) * MAX((0 - 7)/(7), 0)</f>
        <v/>
      </c>
      <c r="S264" s="9">
        <f>SUMIF('Stock - ETA'!$F$3:F2202,'Rango proyecciones'!C264,'Stock - ETA'!$H$3:H2202)</f>
        <v/>
      </c>
      <c r="T264" s="9">
        <f>SUMIF('Stock - Puerto Chile'!$G$2:G649,'Rango proyecciones'!C264,'Stock - Puerto Chile'!$N$2:N649)</f>
        <v/>
      </c>
      <c r="U264" s="9" t="n"/>
      <c r="V264" s="9" t="n"/>
      <c r="W264" s="17">
        <f>H264 + S264 + R264 + T264</f>
        <v/>
      </c>
      <c r="X264" s="6">
        <f>SUMIF('Stock - ETA'!$F$3:F2202,'Rango proyecciones'!C264,'Stock - ETA'!$S$3:S2202)</f>
        <v/>
      </c>
      <c r="Y264" s="9" t="n"/>
      <c r="Z264" s="17">
        <f>X264 + Y264</f>
        <v/>
      </c>
      <c r="AA264" s="9">
        <f>SUMIF('Stock - ETA'!$F$3:F2202,'Rango proyecciones'!C264,'Stock - ETA'!$I$3:I2202)</f>
        <v/>
      </c>
      <c r="AB264" s="9" t="n"/>
      <c r="AC264" s="17">
        <f>AA264 + AB264</f>
        <v/>
      </c>
      <c r="AD264" s="6" t="n">
        <v>10019</v>
      </c>
      <c r="AE264" s="9">
        <f>SUMIF('Stock - ETA'!$F$3:F2202,'Rango proyecciones'!C264,'Stock - ETA'!$T$3:T2202)</f>
        <v/>
      </c>
      <c r="AF264" s="17">
        <f> 1 * AD264 + AE264</f>
        <v/>
      </c>
      <c r="AG264" s="9">
        <f>SUMIF('Stock - ETA'!$F$3:F2202,'Rango proyecciones'!C264,'Stock - ETA'!$J$3:J2202)</f>
        <v/>
      </c>
      <c r="AH264" s="17">
        <f> 1 * AD264 + AG264</f>
        <v/>
      </c>
      <c r="AI264" s="6" t="n"/>
    </row>
    <row r="265">
      <c r="A265" s="4" t="inlineStr">
        <is>
          <t>Cerdo</t>
        </is>
      </c>
      <c r="B265" s="4" t="inlineStr">
        <is>
          <t>Venta Directa</t>
        </is>
      </c>
      <c r="C265" s="4" t="inlineStr">
        <is>
          <t>exportacion directa1020810</t>
        </is>
      </c>
      <c r="D265" s="4" t="inlineStr">
        <is>
          <t>Exportacion Directa</t>
        </is>
      </c>
      <c r="E265" s="4" t="n">
        <v>1020810</v>
      </c>
      <c r="F265" s="4" t="inlineStr">
        <is>
          <t>GO Recto@ Cj File AP</t>
        </is>
      </c>
      <c r="G265" s="4" t="inlineStr">
        <is>
          <t>Subprod</t>
        </is>
      </c>
      <c r="H265" s="6" t="n">
        <v>2090</v>
      </c>
      <c r="I265" s="9" t="n">
        <v>4000</v>
      </c>
      <c r="J265" s="9" t="n">
        <v>11860</v>
      </c>
      <c r="K265" s="9" t="n">
        <v>5587.88</v>
      </c>
      <c r="L265" s="6">
        <f>MAX(J265 - K265, 0) * MAX((0 - 10)/(10), 0)</f>
        <v/>
      </c>
      <c r="M265" s="9">
        <f>SUMIF('Stock - ETA'!$F$3:F2202,'Rango proyecciones'!C265,'Stock - ETA'!$R$3:R2202)</f>
        <v/>
      </c>
      <c r="N265" s="9">
        <f>SUMIF('Stock - Puerto Chile'!$G$2:G649,'Rango proyecciones'!C265,'Stock - Puerto Chile'!$L$2:L649)</f>
        <v/>
      </c>
      <c r="O265" s="9" t="n"/>
      <c r="P265" s="9" t="n"/>
      <c r="Q265" s="17">
        <f>H265 + M265 + N265 + L265</f>
        <v/>
      </c>
      <c r="R265" s="9">
        <f>MAX(J265 - K265, 0) * MAX((0 - 7)/(7), 0)</f>
        <v/>
      </c>
      <c r="S265" s="9">
        <f>SUMIF('Stock - ETA'!$F$3:F2202,'Rango proyecciones'!C265,'Stock - ETA'!$H$3:H2202)</f>
        <v/>
      </c>
      <c r="T265" s="9">
        <f>SUMIF('Stock - Puerto Chile'!$G$2:G649,'Rango proyecciones'!C265,'Stock - Puerto Chile'!$N$2:N649)</f>
        <v/>
      </c>
      <c r="U265" s="9" t="n"/>
      <c r="V265" s="9" t="n"/>
      <c r="W265" s="17">
        <f>H265 + S265 + R265 + T265</f>
        <v/>
      </c>
      <c r="X265" s="6">
        <f>SUMIF('Stock - ETA'!$F$3:F2202,'Rango proyecciones'!C265,'Stock - ETA'!$S$3:S2202)</f>
        <v/>
      </c>
      <c r="Y265" s="9" t="n"/>
      <c r="Z265" s="17">
        <f>X265 + Y265</f>
        <v/>
      </c>
      <c r="AA265" s="9">
        <f>SUMIF('Stock - ETA'!$F$3:F2202,'Rango proyecciones'!C265,'Stock - ETA'!$I$3:I2202)</f>
        <v/>
      </c>
      <c r="AB265" s="9" t="n"/>
      <c r="AC265" s="17">
        <f>AA265 + AB265</f>
        <v/>
      </c>
      <c r="AD265" s="6" t="n"/>
      <c r="AE265" s="9">
        <f>SUMIF('Stock - ETA'!$F$3:F2202,'Rango proyecciones'!C265,'Stock - ETA'!$T$3:T2202)</f>
        <v/>
      </c>
      <c r="AF265" s="17">
        <f> 1 * AD265 + AE265</f>
        <v/>
      </c>
      <c r="AG265" s="9">
        <f>SUMIF('Stock - ETA'!$F$3:F2202,'Rango proyecciones'!C265,'Stock - ETA'!$J$3:J2202)</f>
        <v/>
      </c>
      <c r="AH265" s="17">
        <f> 1 * AD265 + AG265</f>
        <v/>
      </c>
      <c r="AI265" s="6" t="n"/>
    </row>
    <row r="266">
      <c r="A266" s="4" t="inlineStr">
        <is>
          <t>Cerdo</t>
        </is>
      </c>
      <c r="B266" s="4" t="inlineStr">
        <is>
          <t>Venta Directa</t>
        </is>
      </c>
      <c r="C266" s="4" t="inlineStr">
        <is>
          <t>exportacion directa1020914</t>
        </is>
      </c>
      <c r="D266" s="4" t="inlineStr">
        <is>
          <t>Exportacion Directa</t>
        </is>
      </c>
      <c r="E266" s="4" t="n">
        <v>1020914</v>
      </c>
      <c r="F266" s="4" t="inlineStr">
        <is>
          <t>GO Panc Lam 2.5mm@ Cj ch AP</t>
        </is>
      </c>
      <c r="G266" s="4" t="inlineStr">
        <is>
          <t>Panceta</t>
        </is>
      </c>
      <c r="H266" s="6" t="n">
        <v>0</v>
      </c>
      <c r="I266" s="9" t="n">
        <v>1100</v>
      </c>
      <c r="J266" s="9" t="n">
        <v>0</v>
      </c>
      <c r="K266" s="9" t="n">
        <v>0</v>
      </c>
      <c r="L266" s="6">
        <f>MAX(J266 - K266, 0) * MAX((0 - 10)/(10), 0)</f>
        <v/>
      </c>
      <c r="M266" s="9">
        <f>SUMIF('Stock - ETA'!$F$3:F2202,'Rango proyecciones'!C266,'Stock - ETA'!$R$3:R2202)</f>
        <v/>
      </c>
      <c r="N266" s="9">
        <f>SUMIF('Stock - Puerto Chile'!$G$2:G649,'Rango proyecciones'!C266,'Stock - Puerto Chile'!$L$2:L649)</f>
        <v/>
      </c>
      <c r="O266" s="9" t="n"/>
      <c r="P266" s="9" t="n"/>
      <c r="Q266" s="17">
        <f>H266 + M266 + N266 + L266</f>
        <v/>
      </c>
      <c r="R266" s="9">
        <f>MAX(J266 - K266, 0) * MAX((0 - 7)/(7), 0)</f>
        <v/>
      </c>
      <c r="S266" s="9">
        <f>SUMIF('Stock - ETA'!$F$3:F2202,'Rango proyecciones'!C266,'Stock - ETA'!$H$3:H2202)</f>
        <v/>
      </c>
      <c r="T266" s="9">
        <f>SUMIF('Stock - Puerto Chile'!$G$2:G649,'Rango proyecciones'!C266,'Stock - Puerto Chile'!$N$2:N649)</f>
        <v/>
      </c>
      <c r="U266" s="9" t="n"/>
      <c r="V266" s="9" t="n"/>
      <c r="W266" s="17">
        <f>H266 + S266 + R266 + T266</f>
        <v/>
      </c>
      <c r="X266" s="6">
        <f>SUMIF('Stock - ETA'!$F$3:F2202,'Rango proyecciones'!C266,'Stock - ETA'!$S$3:S2202)</f>
        <v/>
      </c>
      <c r="Y266" s="9" t="n"/>
      <c r="Z266" s="17">
        <f>X266 + Y266</f>
        <v/>
      </c>
      <c r="AA266" s="9">
        <f>SUMIF('Stock - ETA'!$F$3:F2202,'Rango proyecciones'!C266,'Stock - ETA'!$I$3:I2202)</f>
        <v/>
      </c>
      <c r="AB266" s="9" t="n"/>
      <c r="AC266" s="17">
        <f>AA266 + AB266</f>
        <v/>
      </c>
      <c r="AD266" s="6" t="n"/>
      <c r="AE266" s="9">
        <f>SUMIF('Stock - ETA'!$F$3:F2202,'Rango proyecciones'!C266,'Stock - ETA'!$T$3:T2202)</f>
        <v/>
      </c>
      <c r="AF266" s="17">
        <f> 1 * AD266 + AE266</f>
        <v/>
      </c>
      <c r="AG266" s="9">
        <f>SUMIF('Stock - ETA'!$F$3:F2202,'Rango proyecciones'!C266,'Stock - ETA'!$J$3:J2202)</f>
        <v/>
      </c>
      <c r="AH266" s="17">
        <f> 1 * AD266 + AG266</f>
        <v/>
      </c>
      <c r="AI266" s="6" t="n"/>
    </row>
    <row r="267">
      <c r="A267" s="4" t="inlineStr">
        <is>
          <t>Cerdo</t>
        </is>
      </c>
      <c r="B267" s="4" t="inlineStr">
        <is>
          <t>Venta Directa</t>
        </is>
      </c>
      <c r="C267" s="4" t="inlineStr">
        <is>
          <t>exportacion directa1020990</t>
        </is>
      </c>
      <c r="D267" s="4" t="inlineStr">
        <is>
          <t>Exportacion Directa</t>
        </is>
      </c>
      <c r="E267" s="4" t="n">
        <v>1020990</v>
      </c>
      <c r="F267" s="4" t="inlineStr">
        <is>
          <t>GO Ganso S/g S/abst DA@ Cj 12k AP</t>
        </is>
      </c>
      <c r="G267" s="4" t="inlineStr">
        <is>
          <t>Pierna</t>
        </is>
      </c>
      <c r="H267" s="6" t="n">
        <v>3320.3</v>
      </c>
      <c r="I267" s="9" t="n">
        <v>8557</v>
      </c>
      <c r="J267" s="9" t="n">
        <v>5936.3</v>
      </c>
      <c r="K267" s="9" t="n">
        <v>5188.12</v>
      </c>
      <c r="L267" s="6">
        <f>MAX(J267 - K267, 0) * MAX((0 - 10)/(10), 0)</f>
        <v/>
      </c>
      <c r="M267" s="9">
        <f>SUMIF('Stock - ETA'!$F$3:F2202,'Rango proyecciones'!C267,'Stock - ETA'!$R$3:R2202)</f>
        <v/>
      </c>
      <c r="N267" s="9">
        <f>SUMIF('Stock - Puerto Chile'!$G$2:G649,'Rango proyecciones'!C267,'Stock - Puerto Chile'!$L$2:L649)</f>
        <v/>
      </c>
      <c r="O267" s="9" t="n"/>
      <c r="P267" s="9" t="n"/>
      <c r="Q267" s="17">
        <f>H267 + M267 + N267 + L267</f>
        <v/>
      </c>
      <c r="R267" s="9">
        <f>MAX(J267 - K267, 0) * MAX((0 - 7)/(7), 0)</f>
        <v/>
      </c>
      <c r="S267" s="9">
        <f>SUMIF('Stock - ETA'!$F$3:F2202,'Rango proyecciones'!C267,'Stock - ETA'!$H$3:H2202)</f>
        <v/>
      </c>
      <c r="T267" s="9">
        <f>SUMIF('Stock - Puerto Chile'!$G$2:G649,'Rango proyecciones'!C267,'Stock - Puerto Chile'!$N$2:N649)</f>
        <v/>
      </c>
      <c r="U267" s="9" t="n"/>
      <c r="V267" s="9" t="n"/>
      <c r="W267" s="17">
        <f>H267 + S267 + R267 + T267</f>
        <v/>
      </c>
      <c r="X267" s="6">
        <f>SUMIF('Stock - ETA'!$F$3:F2202,'Rango proyecciones'!C267,'Stock - ETA'!$S$3:S2202)</f>
        <v/>
      </c>
      <c r="Y267" s="9" t="n"/>
      <c r="Z267" s="17">
        <f>X267 + Y267</f>
        <v/>
      </c>
      <c r="AA267" s="9">
        <f>SUMIF('Stock - ETA'!$F$3:F2202,'Rango proyecciones'!C267,'Stock - ETA'!$I$3:I2202)</f>
        <v/>
      </c>
      <c r="AB267" s="9" t="n"/>
      <c r="AC267" s="17">
        <f>AA267 + AB267</f>
        <v/>
      </c>
      <c r="AD267" s="6" t="n">
        <v>3300</v>
      </c>
      <c r="AE267" s="9">
        <f>SUMIF('Stock - ETA'!$F$3:F2202,'Rango proyecciones'!C267,'Stock - ETA'!$T$3:T2202)</f>
        <v/>
      </c>
      <c r="AF267" s="17">
        <f> 1 * AD267 + AE267</f>
        <v/>
      </c>
      <c r="AG267" s="9">
        <f>SUMIF('Stock - ETA'!$F$3:F2202,'Rango proyecciones'!C267,'Stock - ETA'!$J$3:J2202)</f>
        <v/>
      </c>
      <c r="AH267" s="17">
        <f> 1 * AD267 + AG267</f>
        <v/>
      </c>
      <c r="AI267" s="6" t="n"/>
    </row>
    <row r="268">
      <c r="A268" s="4" t="inlineStr">
        <is>
          <t>Cerdo</t>
        </is>
      </c>
      <c r="B268" s="4" t="inlineStr">
        <is>
          <t>Venta Directa</t>
        </is>
      </c>
      <c r="C268" s="4" t="inlineStr">
        <is>
          <t>exportacion directa1020991</t>
        </is>
      </c>
      <c r="D268" s="4" t="inlineStr">
        <is>
          <t>Exportacion Directa</t>
        </is>
      </c>
      <c r="E268" s="4" t="n">
        <v>1020991</v>
      </c>
      <c r="F268" s="4" t="inlineStr">
        <is>
          <t>GO Asiento C/g DA@ Cj 12k JP</t>
        </is>
      </c>
      <c r="G268" s="4" t="inlineStr">
        <is>
          <t>Pierna</t>
        </is>
      </c>
      <c r="H268" s="6" t="n">
        <v>1513.99</v>
      </c>
      <c r="I268" s="9" t="n">
        <v>6000</v>
      </c>
      <c r="J268" s="9" t="n">
        <v>3888.885</v>
      </c>
      <c r="K268" s="9" t="n">
        <v>2554.92</v>
      </c>
      <c r="L268" s="6">
        <f>MAX(J268 - K268, 0) * MAX((0 - 10)/(10), 0)</f>
        <v/>
      </c>
      <c r="M268" s="9">
        <f>SUMIF('Stock - ETA'!$F$3:F2202,'Rango proyecciones'!C268,'Stock - ETA'!$R$3:R2202)</f>
        <v/>
      </c>
      <c r="N268" s="9">
        <f>SUMIF('Stock - Puerto Chile'!$G$2:G649,'Rango proyecciones'!C268,'Stock - Puerto Chile'!$L$2:L649)</f>
        <v/>
      </c>
      <c r="O268" s="9" t="n"/>
      <c r="P268" s="9" t="n"/>
      <c r="Q268" s="17">
        <f>H268 + M268 + N268 + L268</f>
        <v/>
      </c>
      <c r="R268" s="9">
        <f>MAX(J268 - K268, 0) * MAX((0 - 7)/(7), 0)</f>
        <v/>
      </c>
      <c r="S268" s="9">
        <f>SUMIF('Stock - ETA'!$F$3:F2202,'Rango proyecciones'!C268,'Stock - ETA'!$H$3:H2202)</f>
        <v/>
      </c>
      <c r="T268" s="9">
        <f>SUMIF('Stock - Puerto Chile'!$G$2:G649,'Rango proyecciones'!C268,'Stock - Puerto Chile'!$N$2:N649)</f>
        <v/>
      </c>
      <c r="U268" s="9" t="n"/>
      <c r="V268" s="9" t="n"/>
      <c r="W268" s="17">
        <f>H268 + S268 + R268 + T268</f>
        <v/>
      </c>
      <c r="X268" s="6">
        <f>SUMIF('Stock - ETA'!$F$3:F2202,'Rango proyecciones'!C268,'Stock - ETA'!$S$3:S2202)</f>
        <v/>
      </c>
      <c r="Y268" s="9" t="n"/>
      <c r="Z268" s="17">
        <f>X268 + Y268</f>
        <v/>
      </c>
      <c r="AA268" s="9">
        <f>SUMIF('Stock - ETA'!$F$3:F2202,'Rango proyecciones'!C268,'Stock - ETA'!$I$3:I2202)</f>
        <v/>
      </c>
      <c r="AB268" s="9" t="n"/>
      <c r="AC268" s="17">
        <f>AA268 + AB268</f>
        <v/>
      </c>
      <c r="AD268" s="6" t="n"/>
      <c r="AE268" s="9">
        <f>SUMIF('Stock - ETA'!$F$3:F2202,'Rango proyecciones'!C268,'Stock - ETA'!$T$3:T2202)</f>
        <v/>
      </c>
      <c r="AF268" s="17">
        <f> 1 * AD268 + AE268</f>
        <v/>
      </c>
      <c r="AG268" s="9">
        <f>SUMIF('Stock - ETA'!$F$3:F2202,'Rango proyecciones'!C268,'Stock - ETA'!$J$3:J2202)</f>
        <v/>
      </c>
      <c r="AH268" s="17">
        <f> 1 * AD268 + AG268</f>
        <v/>
      </c>
      <c r="AI268" s="6" t="n"/>
    </row>
    <row r="269">
      <c r="A269" s="4" t="inlineStr">
        <is>
          <t>Cerdo</t>
        </is>
      </c>
      <c r="B269" s="4" t="inlineStr">
        <is>
          <t>Venta Directa</t>
        </is>
      </c>
      <c r="C269" s="4" t="inlineStr">
        <is>
          <t>exportacion directa1021136</t>
        </is>
      </c>
      <c r="D269" s="4" t="inlineStr">
        <is>
          <t>Exportacion Directa</t>
        </is>
      </c>
      <c r="E269" s="4" t="n">
        <v>1021136</v>
      </c>
      <c r="F269" s="4" t="inlineStr">
        <is>
          <t>GO Tráquea@ Cj Lom Ctro AP</t>
        </is>
      </c>
      <c r="G269" s="4" t="inlineStr">
        <is>
          <t>Subprod</t>
        </is>
      </c>
      <c r="H269" s="6" t="n">
        <v>0</v>
      </c>
      <c r="I269" s="9" t="n">
        <v>9500</v>
      </c>
      <c r="J269" s="9" t="n">
        <v>4051</v>
      </c>
      <c r="K269" s="9" t="n">
        <v>1394.66</v>
      </c>
      <c r="L269" s="6">
        <f>MAX(J269 - K269, 0) * MAX((0 - 10)/(10), 0)</f>
        <v/>
      </c>
      <c r="M269" s="9">
        <f>SUMIF('Stock - ETA'!$F$3:F2202,'Rango proyecciones'!C269,'Stock - ETA'!$R$3:R2202)</f>
        <v/>
      </c>
      <c r="N269" s="9">
        <f>SUMIF('Stock - Puerto Chile'!$G$2:G649,'Rango proyecciones'!C269,'Stock - Puerto Chile'!$L$2:L649)</f>
        <v/>
      </c>
      <c r="O269" s="9" t="n"/>
      <c r="P269" s="9" t="n"/>
      <c r="Q269" s="17">
        <f>H269 + M269 + N269 + L269</f>
        <v/>
      </c>
      <c r="R269" s="9">
        <f>MAX(J269 - K269, 0) * MAX((0 - 7)/(7), 0)</f>
        <v/>
      </c>
      <c r="S269" s="9">
        <f>SUMIF('Stock - ETA'!$F$3:F2202,'Rango proyecciones'!C269,'Stock - ETA'!$H$3:H2202)</f>
        <v/>
      </c>
      <c r="T269" s="9">
        <f>SUMIF('Stock - Puerto Chile'!$G$2:G649,'Rango proyecciones'!C269,'Stock - Puerto Chile'!$N$2:N649)</f>
        <v/>
      </c>
      <c r="U269" s="9" t="n"/>
      <c r="V269" s="9" t="n"/>
      <c r="W269" s="17">
        <f>H269 + S269 + R269 + T269</f>
        <v/>
      </c>
      <c r="X269" s="6">
        <f>SUMIF('Stock - ETA'!$F$3:F2202,'Rango proyecciones'!C269,'Stock - ETA'!$S$3:S2202)</f>
        <v/>
      </c>
      <c r="Y269" s="9" t="n"/>
      <c r="Z269" s="17">
        <f>X269 + Y269</f>
        <v/>
      </c>
      <c r="AA269" s="9">
        <f>SUMIF('Stock - ETA'!$F$3:F2202,'Rango proyecciones'!C269,'Stock - ETA'!$I$3:I2202)</f>
        <v/>
      </c>
      <c r="AB269" s="9" t="n"/>
      <c r="AC269" s="17">
        <f>AA269 + AB269</f>
        <v/>
      </c>
      <c r="AD269" s="6" t="n">
        <v>6646</v>
      </c>
      <c r="AE269" s="9">
        <f>SUMIF('Stock - ETA'!$F$3:F2202,'Rango proyecciones'!C269,'Stock - ETA'!$T$3:T2202)</f>
        <v/>
      </c>
      <c r="AF269" s="17">
        <f> 1 * AD269 + AE269</f>
        <v/>
      </c>
      <c r="AG269" s="9">
        <f>SUMIF('Stock - ETA'!$F$3:F2202,'Rango proyecciones'!C269,'Stock - ETA'!$J$3:J2202)</f>
        <v/>
      </c>
      <c r="AH269" s="17">
        <f> 1 * AD269 + AG269</f>
        <v/>
      </c>
      <c r="AI269" s="6" t="n"/>
    </row>
    <row r="270">
      <c r="A270" s="4" t="inlineStr">
        <is>
          <t>Cerdo</t>
        </is>
      </c>
      <c r="B270" s="4" t="inlineStr">
        <is>
          <t>Venta Directa</t>
        </is>
      </c>
      <c r="C270" s="4" t="inlineStr">
        <is>
          <t>exportacion directa1021533</t>
        </is>
      </c>
      <c r="D270" s="4" t="inlineStr">
        <is>
          <t>Exportacion Directa</t>
        </is>
      </c>
      <c r="E270" s="4" t="n">
        <v>1021533</v>
      </c>
      <c r="F270" s="4" t="inlineStr">
        <is>
          <t>GO Panc Mit@ Va Cj 20k AP</t>
        </is>
      </c>
      <c r="G270" s="4" t="inlineStr">
        <is>
          <t>Panceta</t>
        </is>
      </c>
      <c r="H270" s="6" t="n">
        <v>12642.82</v>
      </c>
      <c r="I270" s="9" t="n">
        <v>0</v>
      </c>
      <c r="J270" s="9" t="n">
        <v>32650.474</v>
      </c>
      <c r="K270" s="9" t="n">
        <v>8087.76</v>
      </c>
      <c r="L270" s="6">
        <f>MAX(J270 - K270, 0) * MAX((0 - 10)/(10), 0)</f>
        <v/>
      </c>
      <c r="M270" s="9">
        <f>SUMIF('Stock - ETA'!$F$3:F2202,'Rango proyecciones'!C270,'Stock - ETA'!$R$3:R2202)</f>
        <v/>
      </c>
      <c r="N270" s="9">
        <f>SUMIF('Stock - Puerto Chile'!$G$2:G649,'Rango proyecciones'!C270,'Stock - Puerto Chile'!$L$2:L649)</f>
        <v/>
      </c>
      <c r="O270" s="9" t="n"/>
      <c r="P270" s="9" t="n"/>
      <c r="Q270" s="17">
        <f>H270 + M270 + N270 + L270</f>
        <v/>
      </c>
      <c r="R270" s="9">
        <f>MAX(J270 - K270, 0) * MAX((0 - 7)/(7), 0)</f>
        <v/>
      </c>
      <c r="S270" s="9">
        <f>SUMIF('Stock - ETA'!$F$3:F2202,'Rango proyecciones'!C270,'Stock - ETA'!$H$3:H2202)</f>
        <v/>
      </c>
      <c r="T270" s="9">
        <f>SUMIF('Stock - Puerto Chile'!$G$2:G649,'Rango proyecciones'!C270,'Stock - Puerto Chile'!$N$2:N649)</f>
        <v/>
      </c>
      <c r="U270" s="9" t="n"/>
      <c r="V270" s="9" t="n"/>
      <c r="W270" s="17">
        <f>H270 + S270 + R270 + T270</f>
        <v/>
      </c>
      <c r="X270" s="6">
        <f>SUMIF('Stock - ETA'!$F$3:F2202,'Rango proyecciones'!C270,'Stock - ETA'!$S$3:S2202)</f>
        <v/>
      </c>
      <c r="Y270" s="9" t="n"/>
      <c r="Z270" s="17">
        <f>X270 + Y270</f>
        <v/>
      </c>
      <c r="AA270" s="9">
        <f>SUMIF('Stock - ETA'!$F$3:F2202,'Rango proyecciones'!C270,'Stock - ETA'!$I$3:I2202)</f>
        <v/>
      </c>
      <c r="AB270" s="9" t="n"/>
      <c r="AC270" s="17">
        <f>AA270 + AB270</f>
        <v/>
      </c>
      <c r="AD270" s="6" t="n"/>
      <c r="AE270" s="9">
        <f>SUMIF('Stock - ETA'!$F$3:F2202,'Rango proyecciones'!C270,'Stock - ETA'!$T$3:T2202)</f>
        <v/>
      </c>
      <c r="AF270" s="17">
        <f> 1 * AD270 + AE270</f>
        <v/>
      </c>
      <c r="AG270" s="9">
        <f>SUMIF('Stock - ETA'!$F$3:F2202,'Rango proyecciones'!C270,'Stock - ETA'!$J$3:J2202)</f>
        <v/>
      </c>
      <c r="AH270" s="17">
        <f> 1 * AD270 + AG270</f>
        <v/>
      </c>
      <c r="AI270" s="6" t="n"/>
    </row>
    <row r="271">
      <c r="A271" s="4" t="inlineStr">
        <is>
          <t>Cerdo</t>
        </is>
      </c>
      <c r="B271" s="4" t="inlineStr">
        <is>
          <t>Venta Directa</t>
        </is>
      </c>
      <c r="C271" s="4" t="inlineStr">
        <is>
          <t>exportacion directa1021603</t>
        </is>
      </c>
      <c r="D271" s="4" t="inlineStr">
        <is>
          <t>Exportacion Directa</t>
        </is>
      </c>
      <c r="E271" s="4" t="n">
        <v>1021603</v>
      </c>
      <c r="F271" s="4" t="inlineStr">
        <is>
          <t>GO MM Loin L (MC4-5)@ Fi Cj ch JP</t>
        </is>
      </c>
      <c r="G271" s="4" t="inlineStr">
        <is>
          <t>Lomo</t>
        </is>
      </c>
      <c r="H271" s="6" t="n">
        <v>5061.11</v>
      </c>
      <c r="I271" s="9" t="n">
        <v>5000</v>
      </c>
      <c r="J271" s="9" t="n">
        <v>4981.542</v>
      </c>
      <c r="K271" s="9" t="n">
        <v>5293.45</v>
      </c>
      <c r="L271" s="6">
        <f>MAX(J271 - K271, 0) * MAX((0 - 10)/(10), 0)</f>
        <v/>
      </c>
      <c r="M271" s="9">
        <f>SUMIF('Stock - ETA'!$F$3:F2202,'Rango proyecciones'!C271,'Stock - ETA'!$R$3:R2202)</f>
        <v/>
      </c>
      <c r="N271" s="9">
        <f>SUMIF('Stock - Puerto Chile'!$G$2:G649,'Rango proyecciones'!C271,'Stock - Puerto Chile'!$L$2:L649)</f>
        <v/>
      </c>
      <c r="O271" s="9" t="n"/>
      <c r="P271" s="9" t="n"/>
      <c r="Q271" s="17">
        <f>H271 + M271 + N271 + L271</f>
        <v/>
      </c>
      <c r="R271" s="9">
        <f>MAX(J271 - K271, 0) * MAX((0 - 7)/(7), 0)</f>
        <v/>
      </c>
      <c r="S271" s="9">
        <f>SUMIF('Stock - ETA'!$F$3:F2202,'Rango proyecciones'!C271,'Stock - ETA'!$H$3:H2202)</f>
        <v/>
      </c>
      <c r="T271" s="9">
        <f>SUMIF('Stock - Puerto Chile'!$G$2:G649,'Rango proyecciones'!C271,'Stock - Puerto Chile'!$N$2:N649)</f>
        <v/>
      </c>
      <c r="U271" s="9" t="n"/>
      <c r="V271" s="9" t="n"/>
      <c r="W271" s="17">
        <f>H271 + S271 + R271 + T271</f>
        <v/>
      </c>
      <c r="X271" s="6">
        <f>SUMIF('Stock - ETA'!$F$3:F2202,'Rango proyecciones'!C271,'Stock - ETA'!$S$3:S2202)</f>
        <v/>
      </c>
      <c r="Y271" s="9" t="n"/>
      <c r="Z271" s="17">
        <f>X271 + Y271</f>
        <v/>
      </c>
      <c r="AA271" s="9">
        <f>SUMIF('Stock - ETA'!$F$3:F2202,'Rango proyecciones'!C271,'Stock - ETA'!$I$3:I2202)</f>
        <v/>
      </c>
      <c r="AB271" s="9" t="n"/>
      <c r="AC271" s="17">
        <f>AA271 + AB271</f>
        <v/>
      </c>
      <c r="AD271" s="6" t="n">
        <v>3300</v>
      </c>
      <c r="AE271" s="9">
        <f>SUMIF('Stock - ETA'!$F$3:F2202,'Rango proyecciones'!C271,'Stock - ETA'!$T$3:T2202)</f>
        <v/>
      </c>
      <c r="AF271" s="17">
        <f> 1 * AD271 + AE271</f>
        <v/>
      </c>
      <c r="AG271" s="9">
        <f>SUMIF('Stock - ETA'!$F$3:F2202,'Rango proyecciones'!C271,'Stock - ETA'!$J$3:J2202)</f>
        <v/>
      </c>
      <c r="AH271" s="17">
        <f> 1 * AD271 + AG271</f>
        <v/>
      </c>
      <c r="AI271" s="6" t="n"/>
    </row>
    <row r="272">
      <c r="A272" s="4" t="inlineStr">
        <is>
          <t>Cerdo</t>
        </is>
      </c>
      <c r="B272" s="4" t="inlineStr">
        <is>
          <t>Venta Directa</t>
        </is>
      </c>
      <c r="C272" s="4" t="inlineStr">
        <is>
          <t>exportacion directa1021609</t>
        </is>
      </c>
      <c r="D272" s="4" t="inlineStr">
        <is>
          <t>Exportacion Directa</t>
        </is>
      </c>
      <c r="E272" s="4" t="n">
        <v>1021609</v>
      </c>
      <c r="F272" s="4" t="inlineStr">
        <is>
          <t>GO File C/cab@ IWP Cj 10k SC</t>
        </is>
      </c>
      <c r="G272" s="4" t="inlineStr">
        <is>
          <t>Filete</t>
        </is>
      </c>
      <c r="H272" s="6" t="n">
        <v>6593.67</v>
      </c>
      <c r="I272" s="9" t="n">
        <v>10000</v>
      </c>
      <c r="J272" s="9" t="n">
        <v>4084.925</v>
      </c>
      <c r="K272" s="9" t="n">
        <v>873.27</v>
      </c>
      <c r="L272" s="6">
        <f>MAX(J272 - K272, 0) * MAX((0 - 10)/(10), 0)</f>
        <v/>
      </c>
      <c r="M272" s="9">
        <f>SUMIF('Stock - ETA'!$F$3:F2202,'Rango proyecciones'!C272,'Stock - ETA'!$R$3:R2202)</f>
        <v/>
      </c>
      <c r="N272" s="9">
        <f>SUMIF('Stock - Puerto Chile'!$G$2:G649,'Rango proyecciones'!C272,'Stock - Puerto Chile'!$L$2:L649)</f>
        <v/>
      </c>
      <c r="O272" s="9" t="n"/>
      <c r="P272" s="9" t="n"/>
      <c r="Q272" s="17">
        <f>H272 + M272 + N272 + L272</f>
        <v/>
      </c>
      <c r="R272" s="9">
        <f>MAX(J272 - K272, 0) * MAX((0 - 7)/(7), 0)</f>
        <v/>
      </c>
      <c r="S272" s="9">
        <f>SUMIF('Stock - ETA'!$F$3:F2202,'Rango proyecciones'!C272,'Stock - ETA'!$H$3:H2202)</f>
        <v/>
      </c>
      <c r="T272" s="9">
        <f>SUMIF('Stock - Puerto Chile'!$G$2:G649,'Rango proyecciones'!C272,'Stock - Puerto Chile'!$N$2:N649)</f>
        <v/>
      </c>
      <c r="U272" s="9" t="n"/>
      <c r="V272" s="9" t="n"/>
      <c r="W272" s="17">
        <f>H272 + S272 + R272 + T272</f>
        <v/>
      </c>
      <c r="X272" s="6">
        <f>SUMIF('Stock - ETA'!$F$3:F2202,'Rango proyecciones'!C272,'Stock - ETA'!$S$3:S2202)</f>
        <v/>
      </c>
      <c r="Y272" s="9" t="n"/>
      <c r="Z272" s="17">
        <f>X272 + Y272</f>
        <v/>
      </c>
      <c r="AA272" s="9">
        <f>SUMIF('Stock - ETA'!$F$3:F2202,'Rango proyecciones'!C272,'Stock - ETA'!$I$3:I2202)</f>
        <v/>
      </c>
      <c r="AB272" s="9" t="n"/>
      <c r="AC272" s="17">
        <f>AA272 + AB272</f>
        <v/>
      </c>
      <c r="AD272" s="6" t="n"/>
      <c r="AE272" s="9">
        <f>SUMIF('Stock - ETA'!$F$3:F2202,'Rango proyecciones'!C272,'Stock - ETA'!$T$3:T2202)</f>
        <v/>
      </c>
      <c r="AF272" s="17">
        <f> 1 * AD272 + AE272</f>
        <v/>
      </c>
      <c r="AG272" s="9">
        <f>SUMIF('Stock - ETA'!$F$3:F2202,'Rango proyecciones'!C272,'Stock - ETA'!$J$3:J2202)</f>
        <v/>
      </c>
      <c r="AH272" s="17">
        <f> 1 * AD272 + AG272</f>
        <v/>
      </c>
      <c r="AI272" s="6" t="n"/>
    </row>
    <row r="273">
      <c r="A273" s="4" t="inlineStr">
        <is>
          <t>Cerdo</t>
        </is>
      </c>
      <c r="B273" s="4" t="inlineStr">
        <is>
          <t>Venta Directa</t>
        </is>
      </c>
      <c r="C273" s="4" t="inlineStr">
        <is>
          <t>exportacion directa1022313</t>
        </is>
      </c>
      <c r="D273" s="4" t="inlineStr">
        <is>
          <t>Exportacion Directa</t>
        </is>
      </c>
      <c r="E273" s="4" t="n">
        <v>1022313</v>
      </c>
      <c r="F273" s="4" t="inlineStr">
        <is>
          <t>GO CC Loin T@ Fi Cj AP</t>
        </is>
      </c>
      <c r="G273" s="4" t="inlineStr">
        <is>
          <t>Lomo</t>
        </is>
      </c>
      <c r="H273" s="6" t="n">
        <v>0</v>
      </c>
      <c r="I273" s="9" t="n">
        <v>2000</v>
      </c>
      <c r="J273" s="9" t="n">
        <v>1319.38</v>
      </c>
      <c r="K273" s="9" t="n">
        <v>713.7</v>
      </c>
      <c r="L273" s="6">
        <f>MAX(J273 - K273, 0) * MAX((0 - 10)/(10), 0)</f>
        <v/>
      </c>
      <c r="M273" s="9">
        <f>SUMIF('Stock - ETA'!$F$3:F2202,'Rango proyecciones'!C273,'Stock - ETA'!$R$3:R2202)</f>
        <v/>
      </c>
      <c r="N273" s="9">
        <f>SUMIF('Stock - Puerto Chile'!$G$2:G649,'Rango proyecciones'!C273,'Stock - Puerto Chile'!$L$2:L649)</f>
        <v/>
      </c>
      <c r="O273" s="9" t="n"/>
      <c r="P273" s="9" t="n"/>
      <c r="Q273" s="17">
        <f>H273 + M273 + N273 + L273</f>
        <v/>
      </c>
      <c r="R273" s="9">
        <f>MAX(J273 - K273, 0) * MAX((0 - 7)/(7), 0)</f>
        <v/>
      </c>
      <c r="S273" s="9">
        <f>SUMIF('Stock - ETA'!$F$3:F2202,'Rango proyecciones'!C273,'Stock - ETA'!$H$3:H2202)</f>
        <v/>
      </c>
      <c r="T273" s="9">
        <f>SUMIF('Stock - Puerto Chile'!$G$2:G649,'Rango proyecciones'!C273,'Stock - Puerto Chile'!$N$2:N649)</f>
        <v/>
      </c>
      <c r="U273" s="9" t="n"/>
      <c r="V273" s="9" t="n"/>
      <c r="W273" s="17">
        <f>H273 + S273 + R273 + T273</f>
        <v/>
      </c>
      <c r="X273" s="6">
        <f>SUMIF('Stock - ETA'!$F$3:F2202,'Rango proyecciones'!C273,'Stock - ETA'!$S$3:S2202)</f>
        <v/>
      </c>
      <c r="Y273" s="9" t="n"/>
      <c r="Z273" s="17">
        <f>X273 + Y273</f>
        <v/>
      </c>
      <c r="AA273" s="9">
        <f>SUMIF('Stock - ETA'!$F$3:F2202,'Rango proyecciones'!C273,'Stock - ETA'!$I$3:I2202)</f>
        <v/>
      </c>
      <c r="AB273" s="9" t="n"/>
      <c r="AC273" s="17">
        <f>AA273 + AB273</f>
        <v/>
      </c>
      <c r="AD273" s="6" t="n">
        <v>2200</v>
      </c>
      <c r="AE273" s="9">
        <f>SUMIF('Stock - ETA'!$F$3:F2202,'Rango proyecciones'!C273,'Stock - ETA'!$T$3:T2202)</f>
        <v/>
      </c>
      <c r="AF273" s="17">
        <f> 1 * AD273 + AE273</f>
        <v/>
      </c>
      <c r="AG273" s="9">
        <f>SUMIF('Stock - ETA'!$F$3:F2202,'Rango proyecciones'!C273,'Stock - ETA'!$J$3:J2202)</f>
        <v/>
      </c>
      <c r="AH273" s="17">
        <f> 1 * AD273 + AG273</f>
        <v/>
      </c>
      <c r="AI273" s="6" t="n"/>
    </row>
    <row r="274">
      <c r="A274" s="4" t="inlineStr">
        <is>
          <t>Cerdo</t>
        </is>
      </c>
      <c r="B274" s="4" t="inlineStr">
        <is>
          <t>Venta Directa</t>
        </is>
      </c>
      <c r="C274" s="4" t="inlineStr">
        <is>
          <t>exportacion directa1022326</t>
        </is>
      </c>
      <c r="D274" s="4" t="inlineStr">
        <is>
          <t>Exportacion Directa</t>
        </is>
      </c>
      <c r="E274" s="4" t="n">
        <v>1022326</v>
      </c>
      <c r="F274" s="4" t="inlineStr">
        <is>
          <t>GO CC Loin L (S/T)@ Fi Cj AP</t>
        </is>
      </c>
      <c r="G274" s="4" t="inlineStr">
        <is>
          <t>Lomo</t>
        </is>
      </c>
      <c r="H274" s="6" t="n">
        <v>12023.9</v>
      </c>
      <c r="I274" s="9" t="n">
        <v>35000</v>
      </c>
      <c r="J274" s="9" t="n">
        <v>27017.113</v>
      </c>
      <c r="K274" s="9" t="n">
        <v>26107.41</v>
      </c>
      <c r="L274" s="6">
        <f>MAX(J274 - K274, 0) * MAX((0 - 10)/(10), 0)</f>
        <v/>
      </c>
      <c r="M274" s="9">
        <f>SUMIF('Stock - ETA'!$F$3:F2202,'Rango proyecciones'!C274,'Stock - ETA'!$R$3:R2202)</f>
        <v/>
      </c>
      <c r="N274" s="9">
        <f>SUMIF('Stock - Puerto Chile'!$G$2:G649,'Rango proyecciones'!C274,'Stock - Puerto Chile'!$L$2:L649)</f>
        <v/>
      </c>
      <c r="O274" s="9" t="n"/>
      <c r="P274" s="9" t="n"/>
      <c r="Q274" s="17">
        <f>H274 + M274 + N274 + L274</f>
        <v/>
      </c>
      <c r="R274" s="9">
        <f>MAX(J274 - K274, 0) * MAX((0 - 7)/(7), 0)</f>
        <v/>
      </c>
      <c r="S274" s="9">
        <f>SUMIF('Stock - ETA'!$F$3:F2202,'Rango proyecciones'!C274,'Stock - ETA'!$H$3:H2202)</f>
        <v/>
      </c>
      <c r="T274" s="9">
        <f>SUMIF('Stock - Puerto Chile'!$G$2:G649,'Rango proyecciones'!C274,'Stock - Puerto Chile'!$N$2:N649)</f>
        <v/>
      </c>
      <c r="U274" s="9" t="n"/>
      <c r="V274" s="9" t="n"/>
      <c r="W274" s="17">
        <f>H274 + S274 + R274 + T274</f>
        <v/>
      </c>
      <c r="X274" s="6">
        <f>SUMIF('Stock - ETA'!$F$3:F2202,'Rango proyecciones'!C274,'Stock - ETA'!$S$3:S2202)</f>
        <v/>
      </c>
      <c r="Y274" s="9" t="n"/>
      <c r="Z274" s="17">
        <f>X274 + Y274</f>
        <v/>
      </c>
      <c r="AA274" s="9">
        <f>SUMIF('Stock - ETA'!$F$3:F2202,'Rango proyecciones'!C274,'Stock - ETA'!$I$3:I2202)</f>
        <v/>
      </c>
      <c r="AB274" s="9" t="n"/>
      <c r="AC274" s="17">
        <f>AA274 + AB274</f>
        <v/>
      </c>
      <c r="AD274" s="6" t="n">
        <v>33000</v>
      </c>
      <c r="AE274" s="9">
        <f>SUMIF('Stock - ETA'!$F$3:F2202,'Rango proyecciones'!C274,'Stock - ETA'!$T$3:T2202)</f>
        <v/>
      </c>
      <c r="AF274" s="17">
        <f> 1 * AD274 + AE274</f>
        <v/>
      </c>
      <c r="AG274" s="9">
        <f>SUMIF('Stock - ETA'!$F$3:F2202,'Rango proyecciones'!C274,'Stock - ETA'!$J$3:J2202)</f>
        <v/>
      </c>
      <c r="AH274" s="17">
        <f> 1 * AD274 + AG274</f>
        <v/>
      </c>
      <c r="AI274" s="6" t="n"/>
    </row>
    <row r="275">
      <c r="A275" s="4" t="inlineStr">
        <is>
          <t>Cerdo</t>
        </is>
      </c>
      <c r="B275" s="4" t="inlineStr">
        <is>
          <t>Venta Directa</t>
        </is>
      </c>
      <c r="C275" s="4" t="inlineStr">
        <is>
          <t>exportacion directa1022346</t>
        </is>
      </c>
      <c r="D275" s="4" t="inlineStr">
        <is>
          <t>Exportacion Directa</t>
        </is>
      </c>
      <c r="E275" s="4" t="n">
        <v>1022346</v>
      </c>
      <c r="F275" s="4" t="inlineStr">
        <is>
          <t>GO PpPal 1P Ex@ Bo AP</t>
        </is>
      </c>
      <c r="G275" s="4" t="inlineStr">
        <is>
          <t>Paleta</t>
        </is>
      </c>
      <c r="H275" s="6" t="n">
        <v>0</v>
      </c>
      <c r="I275" s="9" t="n">
        <v>10250</v>
      </c>
      <c r="J275" s="9" t="n"/>
      <c r="K275" s="9" t="n">
        <v>5237.66</v>
      </c>
      <c r="L275" s="6">
        <f>MAX(J275 - K275, 0) * MAX((0 - 10)/(10), 0)</f>
        <v/>
      </c>
      <c r="M275" s="9">
        <f>SUMIF('Stock - ETA'!$F$3:F2202,'Rango proyecciones'!C275,'Stock - ETA'!$R$3:R2202)</f>
        <v/>
      </c>
      <c r="N275" s="9">
        <f>SUMIF('Stock - Puerto Chile'!$G$2:G649,'Rango proyecciones'!C275,'Stock - Puerto Chile'!$L$2:L649)</f>
        <v/>
      </c>
      <c r="O275" s="9" t="n"/>
      <c r="P275" s="9" t="n"/>
      <c r="Q275" s="17">
        <f>H275 + M275 + N275 + L275</f>
        <v/>
      </c>
      <c r="R275" s="9">
        <f>MAX(J275 - K275, 0) * MAX((0 - 7)/(7), 0)</f>
        <v/>
      </c>
      <c r="S275" s="9">
        <f>SUMIF('Stock - ETA'!$F$3:F2202,'Rango proyecciones'!C275,'Stock - ETA'!$H$3:H2202)</f>
        <v/>
      </c>
      <c r="T275" s="9">
        <f>SUMIF('Stock - Puerto Chile'!$G$2:G649,'Rango proyecciones'!C275,'Stock - Puerto Chile'!$N$2:N649)</f>
        <v/>
      </c>
      <c r="U275" s="9" t="n"/>
      <c r="V275" s="9" t="n"/>
      <c r="W275" s="17">
        <f>H275 + S275 + R275 + T275</f>
        <v/>
      </c>
      <c r="X275" s="6">
        <f>SUMIF('Stock - ETA'!$F$3:F2202,'Rango proyecciones'!C275,'Stock - ETA'!$S$3:S2202)</f>
        <v/>
      </c>
      <c r="Y275" s="9" t="n"/>
      <c r="Z275" s="17">
        <f>X275 + Y275</f>
        <v/>
      </c>
      <c r="AA275" s="9">
        <f>SUMIF('Stock - ETA'!$F$3:F2202,'Rango proyecciones'!C275,'Stock - ETA'!$I$3:I2202)</f>
        <v/>
      </c>
      <c r="AB275" s="9" t="n"/>
      <c r="AC275" s="17">
        <f>AA275 + AB275</f>
        <v/>
      </c>
      <c r="AD275" s="6" t="n"/>
      <c r="AE275" s="9">
        <f>SUMIF('Stock - ETA'!$F$3:F2202,'Rango proyecciones'!C275,'Stock - ETA'!$T$3:T2202)</f>
        <v/>
      </c>
      <c r="AF275" s="17">
        <f> 1 * AD275 + AE275</f>
        <v/>
      </c>
      <c r="AG275" s="9">
        <f>SUMIF('Stock - ETA'!$F$3:F2202,'Rango proyecciones'!C275,'Stock - ETA'!$J$3:J2202)</f>
        <v/>
      </c>
      <c r="AH275" s="17">
        <f> 1 * AD275 + AG275</f>
        <v/>
      </c>
      <c r="AI275" s="6" t="n"/>
    </row>
    <row r="276">
      <c r="A276" s="4" t="inlineStr">
        <is>
          <t>Cerdo</t>
        </is>
      </c>
      <c r="B276" s="4" t="inlineStr">
        <is>
          <t>Venta Directa</t>
        </is>
      </c>
      <c r="C276" s="4" t="inlineStr">
        <is>
          <t>exportacion directa1022370</t>
        </is>
      </c>
      <c r="D276" s="4" t="inlineStr">
        <is>
          <t>Exportacion Directa</t>
        </is>
      </c>
      <c r="E276" s="4" t="n">
        <v>1022370</v>
      </c>
      <c r="F276" s="4" t="inlineStr">
        <is>
          <t>GO MM Loin LL (29-32 VP)@ Bo Cj AP</t>
        </is>
      </c>
      <c r="G276" s="4" t="inlineStr">
        <is>
          <t>Lomo</t>
        </is>
      </c>
      <c r="H276" s="6" t="n">
        <v>36130.24</v>
      </c>
      <c r="I276" s="9" t="n">
        <v>26150</v>
      </c>
      <c r="J276" s="9" t="n">
        <v>31895.572</v>
      </c>
      <c r="K276" s="9" t="n">
        <v>31353.67</v>
      </c>
      <c r="L276" s="6">
        <f>MAX(J276 - K276, 0) * MAX((0 - 10)/(10), 0)</f>
        <v/>
      </c>
      <c r="M276" s="9">
        <f>SUMIF('Stock - ETA'!$F$3:F2202,'Rango proyecciones'!C276,'Stock - ETA'!$R$3:R2202)</f>
        <v/>
      </c>
      <c r="N276" s="9">
        <f>SUMIF('Stock - Puerto Chile'!$G$2:G649,'Rango proyecciones'!C276,'Stock - Puerto Chile'!$L$2:L649)</f>
        <v/>
      </c>
      <c r="O276" s="9" t="n"/>
      <c r="P276" s="9" t="n"/>
      <c r="Q276" s="17">
        <f>H276 + M276 + N276 + L276</f>
        <v/>
      </c>
      <c r="R276" s="9">
        <f>MAX(J276 - K276, 0) * MAX((0 - 7)/(7), 0)</f>
        <v/>
      </c>
      <c r="S276" s="9">
        <f>SUMIF('Stock - ETA'!$F$3:F2202,'Rango proyecciones'!C276,'Stock - ETA'!$H$3:H2202)</f>
        <v/>
      </c>
      <c r="T276" s="9">
        <f>SUMIF('Stock - Puerto Chile'!$G$2:G649,'Rango proyecciones'!C276,'Stock - Puerto Chile'!$N$2:N649)</f>
        <v/>
      </c>
      <c r="U276" s="9" t="n"/>
      <c r="V276" s="9" t="n"/>
      <c r="W276" s="17">
        <f>H276 + S276 + R276 + T276</f>
        <v/>
      </c>
      <c r="X276" s="6">
        <f>SUMIF('Stock - ETA'!$F$3:F2202,'Rango proyecciones'!C276,'Stock - ETA'!$S$3:S2202)</f>
        <v/>
      </c>
      <c r="Y276" s="9" t="n"/>
      <c r="Z276" s="17">
        <f>X276 + Y276</f>
        <v/>
      </c>
      <c r="AA276" s="9">
        <f>SUMIF('Stock - ETA'!$F$3:F2202,'Rango proyecciones'!C276,'Stock - ETA'!$I$3:I2202)</f>
        <v/>
      </c>
      <c r="AB276" s="9" t="n"/>
      <c r="AC276" s="17">
        <f>AA276 + AB276</f>
        <v/>
      </c>
      <c r="AD276" s="6" t="n">
        <v>66000</v>
      </c>
      <c r="AE276" s="9">
        <f>SUMIF('Stock - ETA'!$F$3:F2202,'Rango proyecciones'!C276,'Stock - ETA'!$T$3:T2202)</f>
        <v/>
      </c>
      <c r="AF276" s="17">
        <f> 1 * AD276 + AE276</f>
        <v/>
      </c>
      <c r="AG276" s="9">
        <f>SUMIF('Stock - ETA'!$F$3:F2202,'Rango proyecciones'!C276,'Stock - ETA'!$J$3:J2202)</f>
        <v/>
      </c>
      <c r="AH276" s="17">
        <f> 1 * AD276 + AG276</f>
        <v/>
      </c>
      <c r="AI276" s="6" t="n"/>
    </row>
    <row r="277">
      <c r="A277" s="4" t="inlineStr">
        <is>
          <t>Cerdo</t>
        </is>
      </c>
      <c r="B277" s="4" t="inlineStr">
        <is>
          <t>Venta Directa</t>
        </is>
      </c>
      <c r="C277" s="4" t="inlineStr">
        <is>
          <t>exportacion directa1022371</t>
        </is>
      </c>
      <c r="D277" s="4" t="inlineStr">
        <is>
          <t>Exportacion Directa</t>
        </is>
      </c>
      <c r="E277" s="4" t="n">
        <v>1022371</v>
      </c>
      <c r="F277" s="4" t="inlineStr">
        <is>
          <t>GO Panc S/tec SP@ Fi Cj AP</t>
        </is>
      </c>
      <c r="G277" s="4" t="inlineStr">
        <is>
          <t>Panceta</t>
        </is>
      </c>
      <c r="H277" s="6" t="n">
        <v>5010.49</v>
      </c>
      <c r="I277" s="9" t="n">
        <v>11100</v>
      </c>
      <c r="J277" s="9" t="n">
        <v>10537.904</v>
      </c>
      <c r="K277" s="9" t="n">
        <v>9026</v>
      </c>
      <c r="L277" s="6">
        <f>MAX(J277 - K277, 0) * MAX((0 - 10)/(10), 0)</f>
        <v/>
      </c>
      <c r="M277" s="9">
        <f>SUMIF('Stock - ETA'!$F$3:F2202,'Rango proyecciones'!C277,'Stock - ETA'!$R$3:R2202)</f>
        <v/>
      </c>
      <c r="N277" s="9">
        <f>SUMIF('Stock - Puerto Chile'!$G$2:G649,'Rango proyecciones'!C277,'Stock - Puerto Chile'!$L$2:L649)</f>
        <v/>
      </c>
      <c r="O277" s="9" t="n"/>
      <c r="P277" s="9" t="n"/>
      <c r="Q277" s="17">
        <f>H277 + M277 + N277 + L277</f>
        <v/>
      </c>
      <c r="R277" s="9">
        <f>MAX(J277 - K277, 0) * MAX((0 - 7)/(7), 0)</f>
        <v/>
      </c>
      <c r="S277" s="9">
        <f>SUMIF('Stock - ETA'!$F$3:F2202,'Rango proyecciones'!C277,'Stock - ETA'!$H$3:H2202)</f>
        <v/>
      </c>
      <c r="T277" s="9">
        <f>SUMIF('Stock - Puerto Chile'!$G$2:G649,'Rango proyecciones'!C277,'Stock - Puerto Chile'!$N$2:N649)</f>
        <v/>
      </c>
      <c r="U277" s="9" t="n"/>
      <c r="V277" s="9" t="n"/>
      <c r="W277" s="17">
        <f>H277 + S277 + R277 + T277</f>
        <v/>
      </c>
      <c r="X277" s="6">
        <f>SUMIF('Stock - ETA'!$F$3:F2202,'Rango proyecciones'!C277,'Stock - ETA'!$S$3:S2202)</f>
        <v/>
      </c>
      <c r="Y277" s="9" t="n"/>
      <c r="Z277" s="17">
        <f>X277 + Y277</f>
        <v/>
      </c>
      <c r="AA277" s="9">
        <f>SUMIF('Stock - ETA'!$F$3:F2202,'Rango proyecciones'!C277,'Stock - ETA'!$I$3:I2202)</f>
        <v/>
      </c>
      <c r="AB277" s="9" t="n"/>
      <c r="AC277" s="17">
        <f>AA277 + AB277</f>
        <v/>
      </c>
      <c r="AD277" s="6" t="n"/>
      <c r="AE277" s="9">
        <f>SUMIF('Stock - ETA'!$F$3:F2202,'Rango proyecciones'!C277,'Stock - ETA'!$T$3:T2202)</f>
        <v/>
      </c>
      <c r="AF277" s="17">
        <f> 1 * AD277 + AE277</f>
        <v/>
      </c>
      <c r="AG277" s="9">
        <f>SUMIF('Stock - ETA'!$F$3:F2202,'Rango proyecciones'!C277,'Stock - ETA'!$J$3:J2202)</f>
        <v/>
      </c>
      <c r="AH277" s="17">
        <f> 1 * AD277 + AG277</f>
        <v/>
      </c>
      <c r="AI277" s="6" t="n"/>
    </row>
    <row r="278">
      <c r="A278" s="4" t="inlineStr">
        <is>
          <t>Cerdo</t>
        </is>
      </c>
      <c r="B278" s="4" t="inlineStr">
        <is>
          <t>Venta Directa</t>
        </is>
      </c>
      <c r="C278" s="4" t="inlineStr">
        <is>
          <t>exportacion directa1022472</t>
        </is>
      </c>
      <c r="D278" s="4" t="inlineStr">
        <is>
          <t>Exportacion Directa</t>
        </is>
      </c>
      <c r="E278" s="4" t="n">
        <v>1022472</v>
      </c>
      <c r="F278" s="4" t="inlineStr">
        <is>
          <t>GO Lom Ctro S/Tecla(OY)Mit@ Cj Tf 20k AP</t>
        </is>
      </c>
      <c r="G278" s="4" t="inlineStr">
        <is>
          <t>Lomo</t>
        </is>
      </c>
      <c r="H278" s="6" t="n">
        <v>8026</v>
      </c>
      <c r="I278" s="9" t="n">
        <v>3000</v>
      </c>
      <c r="J278" s="9" t="n">
        <v>3068.076</v>
      </c>
      <c r="K278" s="9" t="n">
        <v>4917.86</v>
      </c>
      <c r="L278" s="6">
        <f>MAX(J278 - K278, 0) * MAX((0 - 10)/(10), 0)</f>
        <v/>
      </c>
      <c r="M278" s="9">
        <f>SUMIF('Stock - ETA'!$F$3:F2202,'Rango proyecciones'!C278,'Stock - ETA'!$R$3:R2202)</f>
        <v/>
      </c>
      <c r="N278" s="9">
        <f>SUMIF('Stock - Puerto Chile'!$G$2:G649,'Rango proyecciones'!C278,'Stock - Puerto Chile'!$L$2:L649)</f>
        <v/>
      </c>
      <c r="O278" s="9" t="n"/>
      <c r="P278" s="9" t="n"/>
      <c r="Q278" s="17">
        <f>H278 + M278 + N278 + L278</f>
        <v/>
      </c>
      <c r="R278" s="9">
        <f>MAX(J278 - K278, 0) * MAX((0 - 7)/(7), 0)</f>
        <v/>
      </c>
      <c r="S278" s="9">
        <f>SUMIF('Stock - ETA'!$F$3:F2202,'Rango proyecciones'!C278,'Stock - ETA'!$H$3:H2202)</f>
        <v/>
      </c>
      <c r="T278" s="9">
        <f>SUMIF('Stock - Puerto Chile'!$G$2:G649,'Rango proyecciones'!C278,'Stock - Puerto Chile'!$N$2:N649)</f>
        <v/>
      </c>
      <c r="U278" s="9" t="n"/>
      <c r="V278" s="9" t="n"/>
      <c r="W278" s="17">
        <f>H278 + S278 + R278 + T278</f>
        <v/>
      </c>
      <c r="X278" s="6">
        <f>SUMIF('Stock - ETA'!$F$3:F2202,'Rango proyecciones'!C278,'Stock - ETA'!$S$3:S2202)</f>
        <v/>
      </c>
      <c r="Y278" s="9" t="n"/>
      <c r="Z278" s="17">
        <f>X278 + Y278</f>
        <v/>
      </c>
      <c r="AA278" s="9">
        <f>SUMIF('Stock - ETA'!$F$3:F2202,'Rango proyecciones'!C278,'Stock - ETA'!$I$3:I2202)</f>
        <v/>
      </c>
      <c r="AB278" s="9" t="n"/>
      <c r="AC278" s="17">
        <f>AA278 + AB278</f>
        <v/>
      </c>
      <c r="AD278" s="6" t="n">
        <v>3300</v>
      </c>
      <c r="AE278" s="9">
        <f>SUMIF('Stock - ETA'!$F$3:F2202,'Rango proyecciones'!C278,'Stock - ETA'!$T$3:T2202)</f>
        <v/>
      </c>
      <c r="AF278" s="17">
        <f> 1 * AD278 + AE278</f>
        <v/>
      </c>
      <c r="AG278" s="9">
        <f>SUMIF('Stock - ETA'!$F$3:F2202,'Rango proyecciones'!C278,'Stock - ETA'!$J$3:J2202)</f>
        <v/>
      </c>
      <c r="AH278" s="17">
        <f> 1 * AD278 + AG278</f>
        <v/>
      </c>
      <c r="AI278" s="6" t="n"/>
    </row>
    <row r="279">
      <c r="A279" s="4" t="inlineStr">
        <is>
          <t>Cerdo</t>
        </is>
      </c>
      <c r="B279" s="4" t="inlineStr">
        <is>
          <t>Venta Directa</t>
        </is>
      </c>
      <c r="C279" s="4" t="inlineStr">
        <is>
          <t>exportacion directa1022499</t>
        </is>
      </c>
      <c r="D279" s="4" t="inlineStr">
        <is>
          <t>Exportacion Directa</t>
        </is>
      </c>
      <c r="E279" s="4" t="n">
        <v>1022499</v>
      </c>
      <c r="F279" s="4" t="inlineStr">
        <is>
          <t>GO Lom Vet Mit@ 4 Bo Cj 10k AP</t>
        </is>
      </c>
      <c r="G279" s="4" t="inlineStr">
        <is>
          <t>Lomo</t>
        </is>
      </c>
      <c r="H279" s="6" t="n">
        <v>35609.32</v>
      </c>
      <c r="I279" s="9" t="n">
        <v>29646</v>
      </c>
      <c r="J279" s="9" t="n">
        <v>33932.947</v>
      </c>
      <c r="K279" s="9" t="n">
        <v>27443.79</v>
      </c>
      <c r="L279" s="6">
        <f>MAX(J279 - K279, 0) * MAX((0 - 10)/(10), 0)</f>
        <v/>
      </c>
      <c r="M279" s="9">
        <f>SUMIF('Stock - ETA'!$F$3:F2202,'Rango proyecciones'!C279,'Stock - ETA'!$R$3:R2202)</f>
        <v/>
      </c>
      <c r="N279" s="9">
        <f>SUMIF('Stock - Puerto Chile'!$G$2:G649,'Rango proyecciones'!C279,'Stock - Puerto Chile'!$L$2:L649)</f>
        <v/>
      </c>
      <c r="O279" s="9" t="n"/>
      <c r="P279" s="9" t="n"/>
      <c r="Q279" s="17">
        <f>H279 + M279 + N279 + L279</f>
        <v/>
      </c>
      <c r="R279" s="9">
        <f>MAX(J279 - K279, 0) * MAX((0 - 7)/(7), 0)</f>
        <v/>
      </c>
      <c r="S279" s="9">
        <f>SUMIF('Stock - ETA'!$F$3:F2202,'Rango proyecciones'!C279,'Stock - ETA'!$H$3:H2202)</f>
        <v/>
      </c>
      <c r="T279" s="9">
        <f>SUMIF('Stock - Puerto Chile'!$G$2:G649,'Rango proyecciones'!C279,'Stock - Puerto Chile'!$N$2:N649)</f>
        <v/>
      </c>
      <c r="U279" s="9" t="n"/>
      <c r="V279" s="9" t="n"/>
      <c r="W279" s="17">
        <f>H279 + S279 + R279 + T279</f>
        <v/>
      </c>
      <c r="X279" s="6">
        <f>SUMIF('Stock - ETA'!$F$3:F2202,'Rango proyecciones'!C279,'Stock - ETA'!$S$3:S2202)</f>
        <v/>
      </c>
      <c r="Y279" s="9" t="n"/>
      <c r="Z279" s="17">
        <f>X279 + Y279</f>
        <v/>
      </c>
      <c r="AA279" s="9">
        <f>SUMIF('Stock - ETA'!$F$3:F2202,'Rango proyecciones'!C279,'Stock - ETA'!$I$3:I2202)</f>
        <v/>
      </c>
      <c r="AB279" s="9" t="n"/>
      <c r="AC279" s="17">
        <f>AA279 + AB279</f>
        <v/>
      </c>
      <c r="AD279" s="6" t="n">
        <v>21678</v>
      </c>
      <c r="AE279" s="9">
        <f>SUMIF('Stock - ETA'!$F$3:F2202,'Rango proyecciones'!C279,'Stock - ETA'!$T$3:T2202)</f>
        <v/>
      </c>
      <c r="AF279" s="17">
        <f> 1 * AD279 + AE279</f>
        <v/>
      </c>
      <c r="AG279" s="9">
        <f>SUMIF('Stock - ETA'!$F$3:F2202,'Rango proyecciones'!C279,'Stock - ETA'!$J$3:J2202)</f>
        <v/>
      </c>
      <c r="AH279" s="17">
        <f> 1 * AD279 + AG279</f>
        <v/>
      </c>
      <c r="AI279" s="6" t="n"/>
    </row>
    <row r="280">
      <c r="A280" s="4" t="inlineStr">
        <is>
          <t>Cerdo</t>
        </is>
      </c>
      <c r="B280" s="4" t="inlineStr">
        <is>
          <t>Venta Directa</t>
        </is>
      </c>
      <c r="C280" s="4" t="inlineStr">
        <is>
          <t>exportacion directa1022587</t>
        </is>
      </c>
      <c r="D280" s="4" t="inlineStr">
        <is>
          <t>Exportacion Directa</t>
        </is>
      </c>
      <c r="E280" s="4" t="n">
        <v>1022587</v>
      </c>
      <c r="F280" s="4" t="inlineStr">
        <is>
          <t>GO CC Loin L (S/T) 45@ Fi Cj AP</t>
        </is>
      </c>
      <c r="G280" s="4" t="inlineStr">
        <is>
          <t>Lomo</t>
        </is>
      </c>
      <c r="H280" s="6" t="n">
        <v>4907.27</v>
      </c>
      <c r="I280" s="9" t="n">
        <v>8000</v>
      </c>
      <c r="J280" s="9" t="n">
        <v>9351.438</v>
      </c>
      <c r="K280" s="9" t="n">
        <v>5418.39</v>
      </c>
      <c r="L280" s="6">
        <f>MAX(J280 - K280, 0) * MAX((0 - 10)/(10), 0)</f>
        <v/>
      </c>
      <c r="M280" s="9">
        <f>SUMIF('Stock - ETA'!$F$3:F2202,'Rango proyecciones'!C280,'Stock - ETA'!$R$3:R2202)</f>
        <v/>
      </c>
      <c r="N280" s="9">
        <f>SUMIF('Stock - Puerto Chile'!$G$2:G649,'Rango proyecciones'!C280,'Stock - Puerto Chile'!$L$2:L649)</f>
        <v/>
      </c>
      <c r="O280" s="9" t="n"/>
      <c r="P280" s="9" t="n"/>
      <c r="Q280" s="17">
        <f>H280 + M280 + N280 + L280</f>
        <v/>
      </c>
      <c r="R280" s="9">
        <f>MAX(J280 - K280, 0) * MAX((0 - 7)/(7), 0)</f>
        <v/>
      </c>
      <c r="S280" s="9">
        <f>SUMIF('Stock - ETA'!$F$3:F2202,'Rango proyecciones'!C280,'Stock - ETA'!$H$3:H2202)</f>
        <v/>
      </c>
      <c r="T280" s="9">
        <f>SUMIF('Stock - Puerto Chile'!$G$2:G649,'Rango proyecciones'!C280,'Stock - Puerto Chile'!$N$2:N649)</f>
        <v/>
      </c>
      <c r="U280" s="9" t="n"/>
      <c r="V280" s="9" t="n"/>
      <c r="W280" s="17">
        <f>H280 + S280 + R280 + T280</f>
        <v/>
      </c>
      <c r="X280" s="6">
        <f>SUMIF('Stock - ETA'!$F$3:F2202,'Rango proyecciones'!C280,'Stock - ETA'!$S$3:S2202)</f>
        <v/>
      </c>
      <c r="Y280" s="9" t="n"/>
      <c r="Z280" s="17">
        <f>X280 + Y280</f>
        <v/>
      </c>
      <c r="AA280" s="9">
        <f>SUMIF('Stock - ETA'!$F$3:F2202,'Rango proyecciones'!C280,'Stock - ETA'!$I$3:I2202)</f>
        <v/>
      </c>
      <c r="AB280" s="9" t="n"/>
      <c r="AC280" s="17">
        <f>AA280 + AB280</f>
        <v/>
      </c>
      <c r="AD280" s="6" t="n">
        <v>3300</v>
      </c>
      <c r="AE280" s="9">
        <f>SUMIF('Stock - ETA'!$F$3:F2202,'Rango proyecciones'!C280,'Stock - ETA'!$T$3:T2202)</f>
        <v/>
      </c>
      <c r="AF280" s="17">
        <f> 1 * AD280 + AE280</f>
        <v/>
      </c>
      <c r="AG280" s="9">
        <f>SUMIF('Stock - ETA'!$F$3:F2202,'Rango proyecciones'!C280,'Stock - ETA'!$J$3:J2202)</f>
        <v/>
      </c>
      <c r="AH280" s="17">
        <f> 1 * AD280 + AG280</f>
        <v/>
      </c>
      <c r="AI280" s="6" t="n"/>
    </row>
    <row r="281">
      <c r="A281" s="4" t="inlineStr">
        <is>
          <t>Cerdo</t>
        </is>
      </c>
      <c r="B281" s="4" t="inlineStr">
        <is>
          <t>Venta Directa</t>
        </is>
      </c>
      <c r="C281" s="4" t="inlineStr">
        <is>
          <t>exportacion directa1022600</t>
        </is>
      </c>
      <c r="D281" s="4" t="inlineStr">
        <is>
          <t>Exportacion Directa</t>
        </is>
      </c>
      <c r="E281" s="4" t="n">
        <v>1022600</v>
      </c>
      <c r="F281" s="4" t="inlineStr">
        <is>
          <t>GO Lom Vet 2 a 2,3k@ Fi Verd Cj AP</t>
        </is>
      </c>
      <c r="G281" s="4" t="inlineStr">
        <is>
          <t>Lomo</t>
        </is>
      </c>
      <c r="H281" s="6" t="n">
        <v>2014.75</v>
      </c>
      <c r="I281" s="9" t="n">
        <v>11000</v>
      </c>
      <c r="J281" s="9" t="n">
        <v>10281.881</v>
      </c>
      <c r="K281" s="9" t="n">
        <v>7762.53</v>
      </c>
      <c r="L281" s="6">
        <f>MAX(J281 - K281, 0) * MAX((0 - 10)/(10), 0)</f>
        <v/>
      </c>
      <c r="M281" s="9">
        <f>SUMIF('Stock - ETA'!$F$3:F2202,'Rango proyecciones'!C281,'Stock - ETA'!$R$3:R2202)</f>
        <v/>
      </c>
      <c r="N281" s="9">
        <f>SUMIF('Stock - Puerto Chile'!$G$2:G649,'Rango proyecciones'!C281,'Stock - Puerto Chile'!$L$2:L649)</f>
        <v/>
      </c>
      <c r="O281" s="9" t="n"/>
      <c r="P281" s="9" t="n"/>
      <c r="Q281" s="17">
        <f>H281 + M281 + N281 + L281</f>
        <v/>
      </c>
      <c r="R281" s="9">
        <f>MAX(J281 - K281, 0) * MAX((0 - 7)/(7), 0)</f>
        <v/>
      </c>
      <c r="S281" s="9">
        <f>SUMIF('Stock - ETA'!$F$3:F2202,'Rango proyecciones'!C281,'Stock - ETA'!$H$3:H2202)</f>
        <v/>
      </c>
      <c r="T281" s="9">
        <f>SUMIF('Stock - Puerto Chile'!$G$2:G649,'Rango proyecciones'!C281,'Stock - Puerto Chile'!$N$2:N649)</f>
        <v/>
      </c>
      <c r="U281" s="9" t="n"/>
      <c r="V281" s="9" t="n"/>
      <c r="W281" s="17">
        <f>H281 + S281 + R281 + T281</f>
        <v/>
      </c>
      <c r="X281" s="6">
        <f>SUMIF('Stock - ETA'!$F$3:F2202,'Rango proyecciones'!C281,'Stock - ETA'!$S$3:S2202)</f>
        <v/>
      </c>
      <c r="Y281" s="9" t="n"/>
      <c r="Z281" s="17">
        <f>X281 + Y281</f>
        <v/>
      </c>
      <c r="AA281" s="9">
        <f>SUMIF('Stock - ETA'!$F$3:F2202,'Rango proyecciones'!C281,'Stock - ETA'!$I$3:I2202)</f>
        <v/>
      </c>
      <c r="AB281" s="9" t="n"/>
      <c r="AC281" s="17">
        <f>AA281 + AB281</f>
        <v/>
      </c>
      <c r="AD281" s="6" t="n">
        <v>11000</v>
      </c>
      <c r="AE281" s="9">
        <f>SUMIF('Stock - ETA'!$F$3:F2202,'Rango proyecciones'!C281,'Stock - ETA'!$T$3:T2202)</f>
        <v/>
      </c>
      <c r="AF281" s="17">
        <f> 1 * AD281 + AE281</f>
        <v/>
      </c>
      <c r="AG281" s="9">
        <f>SUMIF('Stock - ETA'!$F$3:F2202,'Rango proyecciones'!C281,'Stock - ETA'!$J$3:J2202)</f>
        <v/>
      </c>
      <c r="AH281" s="17">
        <f> 1 * AD281 + AG281</f>
        <v/>
      </c>
      <c r="AI281" s="6" t="n"/>
    </row>
    <row r="282">
      <c r="A282" s="4" t="inlineStr">
        <is>
          <t>Cerdo</t>
        </is>
      </c>
      <c r="B282" s="4" t="inlineStr">
        <is>
          <t>Venta Directa</t>
        </is>
      </c>
      <c r="C282" s="4" t="inlineStr">
        <is>
          <t>exportacion directa1022664</t>
        </is>
      </c>
      <c r="D282" s="4" t="inlineStr">
        <is>
          <t>Exportacion Directa</t>
        </is>
      </c>
      <c r="E282" s="4" t="n">
        <v>1022664</v>
      </c>
      <c r="F282" s="4" t="inlineStr">
        <is>
          <t>GO CC Loin L (S/T) (DF)@ Fi Cj AP</t>
        </is>
      </c>
      <c r="G282" s="4" t="inlineStr">
        <is>
          <t>Lomo</t>
        </is>
      </c>
      <c r="H282" s="6" t="n">
        <v>66956.55</v>
      </c>
      <c r="I282" s="9" t="n">
        <v>53000</v>
      </c>
      <c r="J282" s="9" t="n">
        <v>80513.942</v>
      </c>
      <c r="K282" s="9" t="n">
        <v>71073.64</v>
      </c>
      <c r="L282" s="6">
        <f>MAX(J282 - K282, 0) * MAX((0 - 10)/(10), 0)</f>
        <v/>
      </c>
      <c r="M282" s="9">
        <f>SUMIF('Stock - ETA'!$F$3:F2202,'Rango proyecciones'!C282,'Stock - ETA'!$R$3:R2202)</f>
        <v/>
      </c>
      <c r="N282" s="9">
        <f>SUMIF('Stock - Puerto Chile'!$G$2:G649,'Rango proyecciones'!C282,'Stock - Puerto Chile'!$L$2:L649)</f>
        <v/>
      </c>
      <c r="O282" s="9" t="n"/>
      <c r="P282" s="9" t="n"/>
      <c r="Q282" s="17">
        <f>H282 + M282 + N282 + L282</f>
        <v/>
      </c>
      <c r="R282" s="9">
        <f>MAX(J282 - K282, 0) * MAX((0 - 7)/(7), 0)</f>
        <v/>
      </c>
      <c r="S282" s="9">
        <f>SUMIF('Stock - ETA'!$F$3:F2202,'Rango proyecciones'!C282,'Stock - ETA'!$H$3:H2202)</f>
        <v/>
      </c>
      <c r="T282" s="9">
        <f>SUMIF('Stock - Puerto Chile'!$G$2:G649,'Rango proyecciones'!C282,'Stock - Puerto Chile'!$N$2:N649)</f>
        <v/>
      </c>
      <c r="U282" s="9" t="n"/>
      <c r="V282" s="9" t="n"/>
      <c r="W282" s="17">
        <f>H282 + S282 + R282 + T282</f>
        <v/>
      </c>
      <c r="X282" s="6">
        <f>SUMIF('Stock - ETA'!$F$3:F2202,'Rango proyecciones'!C282,'Stock - ETA'!$S$3:S2202)</f>
        <v/>
      </c>
      <c r="Y282" s="9" t="n"/>
      <c r="Z282" s="17">
        <f>X282 + Y282</f>
        <v/>
      </c>
      <c r="AA282" s="9">
        <f>SUMIF('Stock - ETA'!$F$3:F2202,'Rango proyecciones'!C282,'Stock - ETA'!$I$3:I2202)</f>
        <v/>
      </c>
      <c r="AB282" s="9" t="n"/>
      <c r="AC282" s="17">
        <f>AA282 + AB282</f>
        <v/>
      </c>
      <c r="AD282" s="6" t="n">
        <v>60382</v>
      </c>
      <c r="AE282" s="9">
        <f>SUMIF('Stock - ETA'!$F$3:F2202,'Rango proyecciones'!C282,'Stock - ETA'!$T$3:T2202)</f>
        <v/>
      </c>
      <c r="AF282" s="17">
        <f> 1 * AD282 + AE282</f>
        <v/>
      </c>
      <c r="AG282" s="9">
        <f>SUMIF('Stock - ETA'!$F$3:F2202,'Rango proyecciones'!C282,'Stock - ETA'!$J$3:J2202)</f>
        <v/>
      </c>
      <c r="AH282" s="17">
        <f> 1 * AD282 + AG282</f>
        <v/>
      </c>
      <c r="AI282" s="6" t="n"/>
    </row>
    <row r="283">
      <c r="A283" s="4" t="inlineStr">
        <is>
          <t>Cerdo</t>
        </is>
      </c>
      <c r="B283" s="4" t="inlineStr">
        <is>
          <t>Venta Directa</t>
        </is>
      </c>
      <c r="C283" s="4" t="inlineStr">
        <is>
          <t>exportacion directa1022901</t>
        </is>
      </c>
      <c r="D283" s="4" t="inlineStr">
        <is>
          <t>Exportacion Directa</t>
        </is>
      </c>
      <c r="E283" s="4" t="n">
        <v>1022901</v>
      </c>
      <c r="F283" s="4" t="inlineStr">
        <is>
          <t>GO Panc Tec S/Cue L@ Fi CJ Ch AP</t>
        </is>
      </c>
      <c r="G283" s="4" t="inlineStr">
        <is>
          <t>Panceta</t>
        </is>
      </c>
      <c r="H283" s="6" t="n">
        <v>20021.91</v>
      </c>
      <c r="I283" s="9" t="n">
        <v>11000</v>
      </c>
      <c r="J283" s="9" t="n">
        <v>1410.216</v>
      </c>
      <c r="K283" s="9" t="n"/>
      <c r="L283" s="6">
        <f>MAX(J283 - K283, 0) * MAX((0 - 10)/(10), 0)</f>
        <v/>
      </c>
      <c r="M283" s="9">
        <f>SUMIF('Stock - ETA'!$F$3:F2202,'Rango proyecciones'!C283,'Stock - ETA'!$R$3:R2202)</f>
        <v/>
      </c>
      <c r="N283" s="9">
        <f>SUMIF('Stock - Puerto Chile'!$G$2:G649,'Rango proyecciones'!C283,'Stock - Puerto Chile'!$L$2:L649)</f>
        <v/>
      </c>
      <c r="O283" s="9" t="n"/>
      <c r="P283" s="9" t="n"/>
      <c r="Q283" s="17">
        <f>H283 + M283 + N283 + L283</f>
        <v/>
      </c>
      <c r="R283" s="9">
        <f>MAX(J283 - K283, 0) * MAX((0 - 7)/(7), 0)</f>
        <v/>
      </c>
      <c r="S283" s="9">
        <f>SUMIF('Stock - ETA'!$F$3:F2202,'Rango proyecciones'!C283,'Stock - ETA'!$H$3:H2202)</f>
        <v/>
      </c>
      <c r="T283" s="9">
        <f>SUMIF('Stock - Puerto Chile'!$G$2:G649,'Rango proyecciones'!C283,'Stock - Puerto Chile'!$N$2:N649)</f>
        <v/>
      </c>
      <c r="U283" s="9" t="n"/>
      <c r="V283" s="9" t="n"/>
      <c r="W283" s="17">
        <f>H283 + S283 + R283 + T283</f>
        <v/>
      </c>
      <c r="X283" s="6">
        <f>SUMIF('Stock - ETA'!$F$3:F2202,'Rango proyecciones'!C283,'Stock - ETA'!$S$3:S2202)</f>
        <v/>
      </c>
      <c r="Y283" s="9" t="n"/>
      <c r="Z283" s="17">
        <f>X283 + Y283</f>
        <v/>
      </c>
      <c r="AA283" s="9">
        <f>SUMIF('Stock - ETA'!$F$3:F2202,'Rango proyecciones'!C283,'Stock - ETA'!$I$3:I2202)</f>
        <v/>
      </c>
      <c r="AB283" s="9" t="n"/>
      <c r="AC283" s="17">
        <f>AA283 + AB283</f>
        <v/>
      </c>
      <c r="AD283" s="6" t="n">
        <v>11000</v>
      </c>
      <c r="AE283" s="9">
        <f>SUMIF('Stock - ETA'!$F$3:F2202,'Rango proyecciones'!C283,'Stock - ETA'!$T$3:T2202)</f>
        <v/>
      </c>
      <c r="AF283" s="17">
        <f> 1 * AD283 + AE283</f>
        <v/>
      </c>
      <c r="AG283" s="9">
        <f>SUMIF('Stock - ETA'!$F$3:F2202,'Rango proyecciones'!C283,'Stock - ETA'!$J$3:J2202)</f>
        <v/>
      </c>
      <c r="AH283" s="17">
        <f> 1 * AD283 + AG283</f>
        <v/>
      </c>
      <c r="AI283" s="6" t="n"/>
    </row>
    <row r="284">
      <c r="A284" s="4" t="inlineStr">
        <is>
          <t>Cerdo</t>
        </is>
      </c>
      <c r="B284" s="4" t="inlineStr">
        <is>
          <t>Venta Directa</t>
        </is>
      </c>
      <c r="C284" s="4" t="inlineStr">
        <is>
          <t>exportacion directa1022919</t>
        </is>
      </c>
      <c r="D284" s="4" t="inlineStr">
        <is>
          <t>Exportacion Directa</t>
        </is>
      </c>
      <c r="E284" s="4" t="n">
        <v>1022919</v>
      </c>
      <c r="F284" s="4" t="inlineStr">
        <is>
          <t>GO MM LOIN S VP@ Cj 10k AP</t>
        </is>
      </c>
      <c r="G284" s="4" t="inlineStr">
        <is>
          <t>Lomo</t>
        </is>
      </c>
      <c r="H284" s="6" t="n">
        <v>0</v>
      </c>
      <c r="I284" s="9" t="n">
        <v>6000</v>
      </c>
      <c r="J284" s="9" t="n">
        <v>3770.571</v>
      </c>
      <c r="K284" s="9" t="n"/>
      <c r="L284" s="6">
        <f>MAX(J284 - K284, 0) * MAX((0 - 10)/(10), 0)</f>
        <v/>
      </c>
      <c r="M284" s="9">
        <f>SUMIF('Stock - ETA'!$F$3:F2202,'Rango proyecciones'!C284,'Stock - ETA'!$R$3:R2202)</f>
        <v/>
      </c>
      <c r="N284" s="9">
        <f>SUMIF('Stock - Puerto Chile'!$G$2:G649,'Rango proyecciones'!C284,'Stock - Puerto Chile'!$L$2:L649)</f>
        <v/>
      </c>
      <c r="O284" s="9" t="n"/>
      <c r="P284" s="9" t="n"/>
      <c r="Q284" s="17">
        <f>H284 + M284 + N284 + L284</f>
        <v/>
      </c>
      <c r="R284" s="9">
        <f>MAX(J284 - K284, 0) * MAX((0 - 7)/(7), 0)</f>
        <v/>
      </c>
      <c r="S284" s="9">
        <f>SUMIF('Stock - ETA'!$F$3:F2202,'Rango proyecciones'!C284,'Stock - ETA'!$H$3:H2202)</f>
        <v/>
      </c>
      <c r="T284" s="9">
        <f>SUMIF('Stock - Puerto Chile'!$G$2:G649,'Rango proyecciones'!C284,'Stock - Puerto Chile'!$N$2:N649)</f>
        <v/>
      </c>
      <c r="U284" s="9" t="n"/>
      <c r="V284" s="9" t="n"/>
      <c r="W284" s="17">
        <f>H284 + S284 + R284 + T284</f>
        <v/>
      </c>
      <c r="X284" s="6">
        <f>SUMIF('Stock - ETA'!$F$3:F2202,'Rango proyecciones'!C284,'Stock - ETA'!$S$3:S2202)</f>
        <v/>
      </c>
      <c r="Y284" s="9" t="n"/>
      <c r="Z284" s="17">
        <f>X284 + Y284</f>
        <v/>
      </c>
      <c r="AA284" s="9">
        <f>SUMIF('Stock - ETA'!$F$3:F2202,'Rango proyecciones'!C284,'Stock - ETA'!$I$3:I2202)</f>
        <v/>
      </c>
      <c r="AB284" s="9" t="n"/>
      <c r="AC284" s="17">
        <f>AA284 + AB284</f>
        <v/>
      </c>
      <c r="AD284" s="6" t="n"/>
      <c r="AE284" s="9">
        <f>SUMIF('Stock - ETA'!$F$3:F2202,'Rango proyecciones'!C284,'Stock - ETA'!$T$3:T2202)</f>
        <v/>
      </c>
      <c r="AF284" s="17">
        <f> 1 * AD284 + AE284</f>
        <v/>
      </c>
      <c r="AG284" s="9">
        <f>SUMIF('Stock - ETA'!$F$3:F2202,'Rango proyecciones'!C284,'Stock - ETA'!$J$3:J2202)</f>
        <v/>
      </c>
      <c r="AH284" s="17">
        <f> 1 * AD284 + AG284</f>
        <v/>
      </c>
      <c r="AI284" s="6" t="n"/>
    </row>
    <row r="285">
      <c r="A285" s="4" t="inlineStr">
        <is>
          <t>Cerdo</t>
        </is>
      </c>
      <c r="B285" s="4" t="inlineStr">
        <is>
          <t>Venta Directa</t>
        </is>
      </c>
      <c r="C285" s="4" t="inlineStr">
        <is>
          <t>exportacion directa1022931</t>
        </is>
      </c>
      <c r="D285" s="4" t="inlineStr">
        <is>
          <t>Exportacion Directa</t>
        </is>
      </c>
      <c r="E285" s="4" t="n">
        <v>1022931</v>
      </c>
      <c r="F285" s="4" t="inlineStr">
        <is>
          <t>GO File C/cab 6x1@ VP Cj AP</t>
        </is>
      </c>
      <c r="G285" s="4" t="inlineStr">
        <is>
          <t>Filete</t>
        </is>
      </c>
      <c r="H285" s="6" t="n">
        <v>18081.85</v>
      </c>
      <c r="I285" s="9" t="n">
        <v>21430</v>
      </c>
      <c r="J285" s="9" t="n">
        <v>14992.746</v>
      </c>
      <c r="K285" s="9" t="n">
        <v>10875.92</v>
      </c>
      <c r="L285" s="6">
        <f>MAX(J285 - K285, 0) * MAX((0 - 10)/(10), 0)</f>
        <v/>
      </c>
      <c r="M285" s="9">
        <f>SUMIF('Stock - ETA'!$F$3:F2202,'Rango proyecciones'!C285,'Stock - ETA'!$R$3:R2202)</f>
        <v/>
      </c>
      <c r="N285" s="9">
        <f>SUMIF('Stock - Puerto Chile'!$G$2:G649,'Rango proyecciones'!C285,'Stock - Puerto Chile'!$L$2:L649)</f>
        <v/>
      </c>
      <c r="O285" s="9" t="n"/>
      <c r="P285" s="9" t="n"/>
      <c r="Q285" s="17">
        <f>H285 + M285 + N285 + L285</f>
        <v/>
      </c>
      <c r="R285" s="9">
        <f>MAX(J285 - K285, 0) * MAX((0 - 7)/(7), 0)</f>
        <v/>
      </c>
      <c r="S285" s="9">
        <f>SUMIF('Stock - ETA'!$F$3:F2202,'Rango proyecciones'!C285,'Stock - ETA'!$H$3:H2202)</f>
        <v/>
      </c>
      <c r="T285" s="9">
        <f>SUMIF('Stock - Puerto Chile'!$G$2:G649,'Rango proyecciones'!C285,'Stock - Puerto Chile'!$N$2:N649)</f>
        <v/>
      </c>
      <c r="U285" s="9" t="n"/>
      <c r="V285" s="9" t="n"/>
      <c r="W285" s="17">
        <f>H285 + S285 + R285 + T285</f>
        <v/>
      </c>
      <c r="X285" s="6">
        <f>SUMIF('Stock - ETA'!$F$3:F2202,'Rango proyecciones'!C285,'Stock - ETA'!$S$3:S2202)</f>
        <v/>
      </c>
      <c r="Y285" s="9" t="n"/>
      <c r="Z285" s="17">
        <f>X285 + Y285</f>
        <v/>
      </c>
      <c r="AA285" s="9">
        <f>SUMIF('Stock - ETA'!$F$3:F2202,'Rango proyecciones'!C285,'Stock - ETA'!$I$3:I2202)</f>
        <v/>
      </c>
      <c r="AB285" s="9" t="n"/>
      <c r="AC285" s="17">
        <f>AA285 + AB285</f>
        <v/>
      </c>
      <c r="AD285" s="6" t="n">
        <v>22000</v>
      </c>
      <c r="AE285" s="9">
        <f>SUMIF('Stock - ETA'!$F$3:F2202,'Rango proyecciones'!C285,'Stock - ETA'!$T$3:T2202)</f>
        <v/>
      </c>
      <c r="AF285" s="17">
        <f> 1 * AD285 + AE285</f>
        <v/>
      </c>
      <c r="AG285" s="9">
        <f>SUMIF('Stock - ETA'!$F$3:F2202,'Rango proyecciones'!C285,'Stock - ETA'!$J$3:J2202)</f>
        <v/>
      </c>
      <c r="AH285" s="17">
        <f> 1 * AD285 + AG285</f>
        <v/>
      </c>
      <c r="AI285" s="6" t="n"/>
    </row>
    <row r="286">
      <c r="A286" s="4" t="inlineStr">
        <is>
          <t>Cerdo</t>
        </is>
      </c>
      <c r="B286" s="4" t="inlineStr">
        <is>
          <t>Venta Directa</t>
        </is>
      </c>
      <c r="C286" s="4" t="inlineStr">
        <is>
          <t>exportacion directa1022987</t>
        </is>
      </c>
      <c r="D286" s="4" t="inlineStr">
        <is>
          <t>Exportacion Directa</t>
        </is>
      </c>
      <c r="E286" s="4" t="n">
        <v>1022987</v>
      </c>
      <c r="F286" s="4" t="inlineStr">
        <is>
          <t>GO Lom Tocino@ Bo Cj 20k AP</t>
        </is>
      </c>
      <c r="G286" s="4" t="inlineStr">
        <is>
          <t>Plancha</t>
        </is>
      </c>
      <c r="H286" s="6" t="n">
        <v>48000</v>
      </c>
      <c r="I286" s="9" t="n">
        <v>24000</v>
      </c>
      <c r="J286" s="9" t="n">
        <v>44958</v>
      </c>
      <c r="K286" s="9" t="n">
        <v>38468.94</v>
      </c>
      <c r="L286" s="6">
        <f>MAX(J286 - K286, 0) * MAX((0 - 10)/(10), 0)</f>
        <v/>
      </c>
      <c r="M286" s="9">
        <f>SUMIF('Stock - ETA'!$F$3:F2202,'Rango proyecciones'!C286,'Stock - ETA'!$R$3:R2202)</f>
        <v/>
      </c>
      <c r="N286" s="9">
        <f>SUMIF('Stock - Puerto Chile'!$G$2:G649,'Rango proyecciones'!C286,'Stock - Puerto Chile'!$L$2:L649)</f>
        <v/>
      </c>
      <c r="O286" s="9" t="n"/>
      <c r="P286" s="9" t="n"/>
      <c r="Q286" s="17">
        <f>H286 + M286 + N286 + L286</f>
        <v/>
      </c>
      <c r="R286" s="9">
        <f>MAX(J286 - K286, 0) * MAX((0 - 7)/(7), 0)</f>
        <v/>
      </c>
      <c r="S286" s="9">
        <f>SUMIF('Stock - ETA'!$F$3:F2202,'Rango proyecciones'!C286,'Stock - ETA'!$H$3:H2202)</f>
        <v/>
      </c>
      <c r="T286" s="9">
        <f>SUMIF('Stock - Puerto Chile'!$G$2:G649,'Rango proyecciones'!C286,'Stock - Puerto Chile'!$N$2:N649)</f>
        <v/>
      </c>
      <c r="U286" s="9" t="n"/>
      <c r="V286" s="9" t="n"/>
      <c r="W286" s="17">
        <f>H286 + S286 + R286 + T286</f>
        <v/>
      </c>
      <c r="X286" s="6">
        <f>SUMIF('Stock - ETA'!$F$3:F2202,'Rango proyecciones'!C286,'Stock - ETA'!$S$3:S2202)</f>
        <v/>
      </c>
      <c r="Y286" s="9" t="n"/>
      <c r="Z286" s="17">
        <f>X286 + Y286</f>
        <v/>
      </c>
      <c r="AA286" s="9">
        <f>SUMIF('Stock - ETA'!$F$3:F2202,'Rango proyecciones'!C286,'Stock - ETA'!$I$3:I2202)</f>
        <v/>
      </c>
      <c r="AB286" s="9" t="n"/>
      <c r="AC286" s="17">
        <f>AA286 + AB286</f>
        <v/>
      </c>
      <c r="AD286" s="6" t="n"/>
      <c r="AE286" s="9">
        <f>SUMIF('Stock - ETA'!$F$3:F2202,'Rango proyecciones'!C286,'Stock - ETA'!$T$3:T2202)</f>
        <v/>
      </c>
      <c r="AF286" s="17">
        <f> 1 * AD286 + AE286</f>
        <v/>
      </c>
      <c r="AG286" s="9">
        <f>SUMIF('Stock - ETA'!$F$3:F2202,'Rango proyecciones'!C286,'Stock - ETA'!$J$3:J2202)</f>
        <v/>
      </c>
      <c r="AH286" s="17">
        <f> 1 * AD286 + AG286</f>
        <v/>
      </c>
      <c r="AI286" s="6" t="n"/>
    </row>
    <row r="287">
      <c r="A287" s="4" t="inlineStr">
        <is>
          <t>Cerdo</t>
        </is>
      </c>
      <c r="B287" s="4" t="inlineStr">
        <is>
          <t>Venta Directa</t>
        </is>
      </c>
      <c r="C287" s="4" t="inlineStr">
        <is>
          <t>exportacion directa1023051</t>
        </is>
      </c>
      <c r="D287" s="4" t="inlineStr">
        <is>
          <t>Exportacion Directa</t>
        </is>
      </c>
      <c r="E287" s="4" t="n">
        <v>1023051</v>
      </c>
      <c r="F287" s="4" t="inlineStr">
        <is>
          <t>GO Lom Vet L@ Fi Cj Lom Vet AP</t>
        </is>
      </c>
      <c r="G287" s="4" t="inlineStr">
        <is>
          <t>Lomo</t>
        </is>
      </c>
      <c r="H287" s="6" t="n">
        <v>3024.79</v>
      </c>
      <c r="I287" s="9" t="n">
        <v>0</v>
      </c>
      <c r="J287" s="9" t="n">
        <v>5827.544</v>
      </c>
      <c r="K287" s="9" t="n">
        <v>3513.13</v>
      </c>
      <c r="L287" s="6">
        <f>MAX(J287 - K287, 0) * MAX((0 - 10)/(10), 0)</f>
        <v/>
      </c>
      <c r="M287" s="9">
        <f>SUMIF('Stock - ETA'!$F$3:F2202,'Rango proyecciones'!C287,'Stock - ETA'!$R$3:R2202)</f>
        <v/>
      </c>
      <c r="N287" s="9">
        <f>SUMIF('Stock - Puerto Chile'!$G$2:G649,'Rango proyecciones'!C287,'Stock - Puerto Chile'!$L$2:L649)</f>
        <v/>
      </c>
      <c r="O287" s="9" t="n"/>
      <c r="P287" s="9" t="n"/>
      <c r="Q287" s="17">
        <f>H287 + M287 + N287 + L287</f>
        <v/>
      </c>
      <c r="R287" s="9">
        <f>MAX(J287 - K287, 0) * MAX((0 - 7)/(7), 0)</f>
        <v/>
      </c>
      <c r="S287" s="9">
        <f>SUMIF('Stock - ETA'!$F$3:F2202,'Rango proyecciones'!C287,'Stock - ETA'!$H$3:H2202)</f>
        <v/>
      </c>
      <c r="T287" s="9">
        <f>SUMIF('Stock - Puerto Chile'!$G$2:G649,'Rango proyecciones'!C287,'Stock - Puerto Chile'!$N$2:N649)</f>
        <v/>
      </c>
      <c r="U287" s="9" t="n"/>
      <c r="V287" s="9" t="n"/>
      <c r="W287" s="17">
        <f>H287 + S287 + R287 + T287</f>
        <v/>
      </c>
      <c r="X287" s="6">
        <f>SUMIF('Stock - ETA'!$F$3:F2202,'Rango proyecciones'!C287,'Stock - ETA'!$S$3:S2202)</f>
        <v/>
      </c>
      <c r="Y287" s="9" t="n"/>
      <c r="Z287" s="17">
        <f>X287 + Y287</f>
        <v/>
      </c>
      <c r="AA287" s="9">
        <f>SUMIF('Stock - ETA'!$F$3:F2202,'Rango proyecciones'!C287,'Stock - ETA'!$I$3:I2202)</f>
        <v/>
      </c>
      <c r="AB287" s="9" t="n"/>
      <c r="AC287" s="17">
        <f>AA287 + AB287</f>
        <v/>
      </c>
      <c r="AD287" s="6" t="n"/>
      <c r="AE287" s="9">
        <f>SUMIF('Stock - ETA'!$F$3:F2202,'Rango proyecciones'!C287,'Stock - ETA'!$T$3:T2202)</f>
        <v/>
      </c>
      <c r="AF287" s="17">
        <f> 1 * AD287 + AE287</f>
        <v/>
      </c>
      <c r="AG287" s="9">
        <f>SUMIF('Stock - ETA'!$F$3:F2202,'Rango proyecciones'!C287,'Stock - ETA'!$J$3:J2202)</f>
        <v/>
      </c>
      <c r="AH287" s="17">
        <f> 1 * AD287 + AG287</f>
        <v/>
      </c>
      <c r="AI287" s="6" t="n"/>
    </row>
    <row r="288">
      <c r="A288" s="4" t="inlineStr">
        <is>
          <t>Cerdo</t>
        </is>
      </c>
      <c r="B288" s="4" t="inlineStr">
        <is>
          <t>Venta Directa</t>
        </is>
      </c>
      <c r="C288" s="4" t="inlineStr">
        <is>
          <t>exportacion directa1023055</t>
        </is>
      </c>
      <c r="D288" s="4" t="inlineStr">
        <is>
          <t>Exportacion Directa</t>
        </is>
      </c>
      <c r="E288" s="4" t="n">
        <v>1023055</v>
      </c>
      <c r="F288" s="4" t="inlineStr">
        <is>
          <t>GO Lom Vet M@ Fi Cj Lom Vet AP</t>
        </is>
      </c>
      <c r="G288" s="4" t="inlineStr">
        <is>
          <t>Lomo</t>
        </is>
      </c>
      <c r="H288" s="6" t="n">
        <v>10025.2</v>
      </c>
      <c r="I288" s="9" t="n">
        <v>0</v>
      </c>
      <c r="J288" s="9" t="n">
        <v>9903.59</v>
      </c>
      <c r="K288" s="9" t="n">
        <v>7958.92</v>
      </c>
      <c r="L288" s="6">
        <f>MAX(J288 - K288, 0) * MAX((0 - 10)/(10), 0)</f>
        <v/>
      </c>
      <c r="M288" s="9">
        <f>SUMIF('Stock - ETA'!$F$3:F2202,'Rango proyecciones'!C288,'Stock - ETA'!$R$3:R2202)</f>
        <v/>
      </c>
      <c r="N288" s="9">
        <f>SUMIF('Stock - Puerto Chile'!$G$2:G649,'Rango proyecciones'!C288,'Stock - Puerto Chile'!$L$2:L649)</f>
        <v/>
      </c>
      <c r="O288" s="9" t="n"/>
      <c r="P288" s="9" t="n"/>
      <c r="Q288" s="17">
        <f>H288 + M288 + N288 + L288</f>
        <v/>
      </c>
      <c r="R288" s="9">
        <f>MAX(J288 - K288, 0) * MAX((0 - 7)/(7), 0)</f>
        <v/>
      </c>
      <c r="S288" s="9">
        <f>SUMIF('Stock - ETA'!$F$3:F2202,'Rango proyecciones'!C288,'Stock - ETA'!$H$3:H2202)</f>
        <v/>
      </c>
      <c r="T288" s="9">
        <f>SUMIF('Stock - Puerto Chile'!$G$2:G649,'Rango proyecciones'!C288,'Stock - Puerto Chile'!$N$2:N649)</f>
        <v/>
      </c>
      <c r="U288" s="9" t="n"/>
      <c r="V288" s="9" t="n"/>
      <c r="W288" s="17">
        <f>H288 + S288 + R288 + T288</f>
        <v/>
      </c>
      <c r="X288" s="6">
        <f>SUMIF('Stock - ETA'!$F$3:F2202,'Rango proyecciones'!C288,'Stock - ETA'!$S$3:S2202)</f>
        <v/>
      </c>
      <c r="Y288" s="9" t="n"/>
      <c r="Z288" s="17">
        <f>X288 + Y288</f>
        <v/>
      </c>
      <c r="AA288" s="9">
        <f>SUMIF('Stock - ETA'!$F$3:F2202,'Rango proyecciones'!C288,'Stock - ETA'!$I$3:I2202)</f>
        <v/>
      </c>
      <c r="AB288" s="9" t="n"/>
      <c r="AC288" s="17">
        <f>AA288 + AB288</f>
        <v/>
      </c>
      <c r="AD288" s="6" t="n"/>
      <c r="AE288" s="9">
        <f>SUMIF('Stock - ETA'!$F$3:F2202,'Rango proyecciones'!C288,'Stock - ETA'!$T$3:T2202)</f>
        <v/>
      </c>
      <c r="AF288" s="17">
        <f> 1 * AD288 + AE288</f>
        <v/>
      </c>
      <c r="AG288" s="9">
        <f>SUMIF('Stock - ETA'!$F$3:F2202,'Rango proyecciones'!C288,'Stock - ETA'!$J$3:J2202)</f>
        <v/>
      </c>
      <c r="AH288" s="17">
        <f> 1 * AD288 + AG288</f>
        <v/>
      </c>
      <c r="AI288" s="6" t="n"/>
    </row>
    <row r="289">
      <c r="A289" s="4" t="inlineStr">
        <is>
          <t>Cerdo</t>
        </is>
      </c>
      <c r="B289" s="4" t="inlineStr">
        <is>
          <t>Venta Directa</t>
        </is>
      </c>
      <c r="C289" s="4" t="inlineStr">
        <is>
          <t>exportacion directa1023163</t>
        </is>
      </c>
      <c r="D289" s="4" t="inlineStr">
        <is>
          <t>Exportacion Directa</t>
        </is>
      </c>
      <c r="E289" s="4" t="n">
        <v>1023163</v>
      </c>
      <c r="F289" s="4" t="inlineStr">
        <is>
          <t>GO Lom Vet &gt;2.0@ Fi Cj 8k AP</t>
        </is>
      </c>
      <c r="G289" s="4" t="inlineStr">
        <is>
          <t>Lomo</t>
        </is>
      </c>
      <c r="H289" s="6" t="n">
        <v>38057.05</v>
      </c>
      <c r="I289" s="9" t="n">
        <v>30000</v>
      </c>
      <c r="J289" s="9" t="n">
        <v>29398.073</v>
      </c>
      <c r="K289" s="9" t="n">
        <v>24186.51</v>
      </c>
      <c r="L289" s="6">
        <f>MAX(J289 - K289, 0) * MAX((0 - 10)/(10), 0)</f>
        <v/>
      </c>
      <c r="M289" s="9">
        <f>SUMIF('Stock - ETA'!$F$3:F2202,'Rango proyecciones'!C289,'Stock - ETA'!$R$3:R2202)</f>
        <v/>
      </c>
      <c r="N289" s="9">
        <f>SUMIF('Stock - Puerto Chile'!$G$2:G649,'Rango proyecciones'!C289,'Stock - Puerto Chile'!$L$2:L649)</f>
        <v/>
      </c>
      <c r="O289" s="9" t="n"/>
      <c r="P289" s="9" t="n"/>
      <c r="Q289" s="17">
        <f>H289 + M289 + N289 + L289</f>
        <v/>
      </c>
      <c r="R289" s="9">
        <f>MAX(J289 - K289, 0) * MAX((0 - 7)/(7), 0)</f>
        <v/>
      </c>
      <c r="S289" s="9">
        <f>SUMIF('Stock - ETA'!$F$3:F2202,'Rango proyecciones'!C289,'Stock - ETA'!$H$3:H2202)</f>
        <v/>
      </c>
      <c r="T289" s="9">
        <f>SUMIF('Stock - Puerto Chile'!$G$2:G649,'Rango proyecciones'!C289,'Stock - Puerto Chile'!$N$2:N649)</f>
        <v/>
      </c>
      <c r="U289" s="9" t="n"/>
      <c r="V289" s="9" t="n"/>
      <c r="W289" s="17">
        <f>H289 + S289 + R289 + T289</f>
        <v/>
      </c>
      <c r="X289" s="6">
        <f>SUMIF('Stock - ETA'!$F$3:F2202,'Rango proyecciones'!C289,'Stock - ETA'!$S$3:S2202)</f>
        <v/>
      </c>
      <c r="Y289" s="9" t="n"/>
      <c r="Z289" s="17">
        <f>X289 + Y289</f>
        <v/>
      </c>
      <c r="AA289" s="9">
        <f>SUMIF('Stock - ETA'!$F$3:F2202,'Rango proyecciones'!C289,'Stock - ETA'!$I$3:I2202)</f>
        <v/>
      </c>
      <c r="AB289" s="9" t="n"/>
      <c r="AC289" s="17">
        <f>AA289 + AB289</f>
        <v/>
      </c>
      <c r="AD289" s="6" t="n">
        <v>33000</v>
      </c>
      <c r="AE289" s="9">
        <f>SUMIF('Stock - ETA'!$F$3:F2202,'Rango proyecciones'!C289,'Stock - ETA'!$T$3:T2202)</f>
        <v/>
      </c>
      <c r="AF289" s="17">
        <f> 1 * AD289 + AE289</f>
        <v/>
      </c>
      <c r="AG289" s="9">
        <f>SUMIF('Stock - ETA'!$F$3:F2202,'Rango proyecciones'!C289,'Stock - ETA'!$J$3:J2202)</f>
        <v/>
      </c>
      <c r="AH289" s="17">
        <f> 1 * AD289 + AG289</f>
        <v/>
      </c>
      <c r="AI289" s="6" t="n"/>
    </row>
    <row r="290">
      <c r="A290" s="4" t="inlineStr">
        <is>
          <t>Cerdo</t>
        </is>
      </c>
      <c r="B290" s="4" t="inlineStr">
        <is>
          <t>Venta Directa</t>
        </is>
      </c>
      <c r="C290" s="4" t="inlineStr">
        <is>
          <t>exportacion directa1023194</t>
        </is>
      </c>
      <c r="D290" s="4" t="inlineStr">
        <is>
          <t>Exportacion Directa</t>
        </is>
      </c>
      <c r="E290" s="4" t="n">
        <v>1023194</v>
      </c>
      <c r="F290" s="4" t="inlineStr">
        <is>
          <t>GO Cne Falda Panc@ Bo Cj AP</t>
        </is>
      </c>
      <c r="G290" s="4" t="inlineStr">
        <is>
          <t>Panceta</t>
        </is>
      </c>
      <c r="H290" s="6" t="n">
        <v>7676.86</v>
      </c>
      <c r="I290" s="9" t="n">
        <v>19932</v>
      </c>
      <c r="J290" s="9" t="n">
        <v>15666</v>
      </c>
      <c r="K290" s="9" t="n">
        <v>14367.56</v>
      </c>
      <c r="L290" s="6">
        <f>MAX(J290 - K290, 0) * MAX((0 - 10)/(10), 0)</f>
        <v/>
      </c>
      <c r="M290" s="9">
        <f>SUMIF('Stock - ETA'!$F$3:F2202,'Rango proyecciones'!C290,'Stock - ETA'!$R$3:R2202)</f>
        <v/>
      </c>
      <c r="N290" s="9">
        <f>SUMIF('Stock - Puerto Chile'!$G$2:G649,'Rango proyecciones'!C290,'Stock - Puerto Chile'!$L$2:L649)</f>
        <v/>
      </c>
      <c r="O290" s="9" t="n"/>
      <c r="P290" s="9" t="n"/>
      <c r="Q290" s="17">
        <f>H290 + M290 + N290 + L290</f>
        <v/>
      </c>
      <c r="R290" s="9">
        <f>MAX(J290 - K290, 0) * MAX((0 - 7)/(7), 0)</f>
        <v/>
      </c>
      <c r="S290" s="9">
        <f>SUMIF('Stock - ETA'!$F$3:F2202,'Rango proyecciones'!C290,'Stock - ETA'!$H$3:H2202)</f>
        <v/>
      </c>
      <c r="T290" s="9">
        <f>SUMIF('Stock - Puerto Chile'!$G$2:G649,'Rango proyecciones'!C290,'Stock - Puerto Chile'!$N$2:N649)</f>
        <v/>
      </c>
      <c r="U290" s="9" t="n"/>
      <c r="V290" s="9" t="n"/>
      <c r="W290" s="17">
        <f>H290 + S290 + R290 + T290</f>
        <v/>
      </c>
      <c r="X290" s="6">
        <f>SUMIF('Stock - ETA'!$F$3:F2202,'Rango proyecciones'!C290,'Stock - ETA'!$S$3:S2202)</f>
        <v/>
      </c>
      <c r="Y290" s="9" t="n"/>
      <c r="Z290" s="17">
        <f>X290 + Y290</f>
        <v/>
      </c>
      <c r="AA290" s="9">
        <f>SUMIF('Stock - ETA'!$F$3:F2202,'Rango proyecciones'!C290,'Stock - ETA'!$I$3:I2202)</f>
        <v/>
      </c>
      <c r="AB290" s="9" t="n"/>
      <c r="AC290" s="17">
        <f>AA290 + AB290</f>
        <v/>
      </c>
      <c r="AD290" s="6" t="n">
        <v>12100</v>
      </c>
      <c r="AE290" s="9">
        <f>SUMIF('Stock - ETA'!$F$3:F2202,'Rango proyecciones'!C290,'Stock - ETA'!$T$3:T2202)</f>
        <v/>
      </c>
      <c r="AF290" s="17">
        <f> 1 * AD290 + AE290</f>
        <v/>
      </c>
      <c r="AG290" s="9">
        <f>SUMIF('Stock - ETA'!$F$3:F2202,'Rango proyecciones'!C290,'Stock - ETA'!$J$3:J2202)</f>
        <v/>
      </c>
      <c r="AH290" s="17">
        <f> 1 * AD290 + AG290</f>
        <v/>
      </c>
      <c r="AI290" s="6" t="n"/>
    </row>
    <row r="291">
      <c r="A291" s="4" t="inlineStr">
        <is>
          <t>Cerdo</t>
        </is>
      </c>
      <c r="B291" s="4" t="inlineStr">
        <is>
          <t>Venta Directa</t>
        </is>
      </c>
      <c r="C291" s="4" t="inlineStr">
        <is>
          <t>exportacion directa1023349</t>
        </is>
      </c>
      <c r="D291" s="4" t="inlineStr">
        <is>
          <t>Exportacion Directa</t>
        </is>
      </c>
      <c r="E291" s="4" t="n">
        <v>1023349</v>
      </c>
      <c r="F291" s="4" t="inlineStr">
        <is>
          <t>GO Lom Tecla VP@ Cj Lom Ctro</t>
        </is>
      </c>
      <c r="G291" s="4" t="inlineStr">
        <is>
          <t>Lomo</t>
        </is>
      </c>
      <c r="H291" s="6" t="n">
        <v>0</v>
      </c>
      <c r="I291" s="9" t="n">
        <v>2500</v>
      </c>
      <c r="J291" s="9" t="n">
        <v>6911.112</v>
      </c>
      <c r="K291" s="9" t="n">
        <v>6077.53</v>
      </c>
      <c r="L291" s="6">
        <f>MAX(J291 - K291, 0) * MAX((0 - 10)/(10), 0)</f>
        <v/>
      </c>
      <c r="M291" s="9">
        <f>SUMIF('Stock - ETA'!$F$3:F2202,'Rango proyecciones'!C291,'Stock - ETA'!$R$3:R2202)</f>
        <v/>
      </c>
      <c r="N291" s="9">
        <f>SUMIF('Stock - Puerto Chile'!$G$2:G649,'Rango proyecciones'!C291,'Stock - Puerto Chile'!$L$2:L649)</f>
        <v/>
      </c>
      <c r="O291" s="9" t="n"/>
      <c r="P291" s="9" t="n"/>
      <c r="Q291" s="17">
        <f>H291 + M291 + N291 + L291</f>
        <v/>
      </c>
      <c r="R291" s="9">
        <f>MAX(J291 - K291, 0) * MAX((0 - 7)/(7), 0)</f>
        <v/>
      </c>
      <c r="S291" s="9">
        <f>SUMIF('Stock - ETA'!$F$3:F2202,'Rango proyecciones'!C291,'Stock - ETA'!$H$3:H2202)</f>
        <v/>
      </c>
      <c r="T291" s="9">
        <f>SUMIF('Stock - Puerto Chile'!$G$2:G649,'Rango proyecciones'!C291,'Stock - Puerto Chile'!$N$2:N649)</f>
        <v/>
      </c>
      <c r="U291" s="9" t="n"/>
      <c r="V291" s="9" t="n"/>
      <c r="W291" s="17">
        <f>H291 + S291 + R291 + T291</f>
        <v/>
      </c>
      <c r="X291" s="6">
        <f>SUMIF('Stock - ETA'!$F$3:F2202,'Rango proyecciones'!C291,'Stock - ETA'!$S$3:S2202)</f>
        <v/>
      </c>
      <c r="Y291" s="9" t="n"/>
      <c r="Z291" s="17">
        <f>X291 + Y291</f>
        <v/>
      </c>
      <c r="AA291" s="9">
        <f>SUMIF('Stock - ETA'!$F$3:F2202,'Rango proyecciones'!C291,'Stock - ETA'!$I$3:I2202)</f>
        <v/>
      </c>
      <c r="AB291" s="9" t="n"/>
      <c r="AC291" s="17">
        <f>AA291 + AB291</f>
        <v/>
      </c>
      <c r="AD291" s="6" t="n">
        <v>5500</v>
      </c>
      <c r="AE291" s="9">
        <f>SUMIF('Stock - ETA'!$F$3:F2202,'Rango proyecciones'!C291,'Stock - ETA'!$T$3:T2202)</f>
        <v/>
      </c>
      <c r="AF291" s="17">
        <f> 1 * AD291 + AE291</f>
        <v/>
      </c>
      <c r="AG291" s="9">
        <f>SUMIF('Stock - ETA'!$F$3:F2202,'Rango proyecciones'!C291,'Stock - ETA'!$J$3:J2202)</f>
        <v/>
      </c>
      <c r="AH291" s="17">
        <f> 1 * AD291 + AG291</f>
        <v/>
      </c>
      <c r="AI291" s="6" t="n"/>
    </row>
    <row r="292">
      <c r="A292" s="4" t="inlineStr">
        <is>
          <t>Cerdo</t>
        </is>
      </c>
      <c r="B292" s="4" t="inlineStr">
        <is>
          <t>Venta Directa</t>
        </is>
      </c>
      <c r="C292" s="4" t="inlineStr">
        <is>
          <t>exportacion directa1023350</t>
        </is>
      </c>
      <c r="D292" s="4" t="inlineStr">
        <is>
          <t>Exportacion Directa</t>
        </is>
      </c>
      <c r="E292" s="4" t="n">
        <v>1023350</v>
      </c>
      <c r="F292" s="4" t="inlineStr">
        <is>
          <t>Lom Vet &gt;2.0@ VP Cj Lom Vet AP</t>
        </is>
      </c>
      <c r="G292" s="4" t="inlineStr">
        <is>
          <t>Lomo</t>
        </is>
      </c>
      <c r="H292" s="6" t="n">
        <v>7575.44</v>
      </c>
      <c r="I292" s="9" t="n">
        <v>48377</v>
      </c>
      <c r="J292" s="9" t="n">
        <v>17201.067</v>
      </c>
      <c r="K292" s="9" t="n">
        <v>19615.83</v>
      </c>
      <c r="L292" s="6">
        <f>MAX(J292 - K292, 0) * MAX((0 - 10)/(10), 0)</f>
        <v/>
      </c>
      <c r="M292" s="9">
        <f>SUMIF('Stock - ETA'!$F$3:F2202,'Rango proyecciones'!C292,'Stock - ETA'!$R$3:R2202)</f>
        <v/>
      </c>
      <c r="N292" s="9">
        <f>SUMIF('Stock - Puerto Chile'!$G$2:G649,'Rango proyecciones'!C292,'Stock - Puerto Chile'!$L$2:L649)</f>
        <v/>
      </c>
      <c r="O292" s="9" t="n"/>
      <c r="P292" s="9" t="n"/>
      <c r="Q292" s="17">
        <f>H292 + M292 + N292 + L292</f>
        <v/>
      </c>
      <c r="R292" s="9">
        <f>MAX(J292 - K292, 0) * MAX((0 - 7)/(7), 0)</f>
        <v/>
      </c>
      <c r="S292" s="9">
        <f>SUMIF('Stock - ETA'!$F$3:F2202,'Rango proyecciones'!C292,'Stock - ETA'!$H$3:H2202)</f>
        <v/>
      </c>
      <c r="T292" s="9">
        <f>SUMIF('Stock - Puerto Chile'!$G$2:G649,'Rango proyecciones'!C292,'Stock - Puerto Chile'!$N$2:N649)</f>
        <v/>
      </c>
      <c r="U292" s="9" t="n"/>
      <c r="V292" s="9" t="n"/>
      <c r="W292" s="17">
        <f>H292 + S292 + R292 + T292</f>
        <v/>
      </c>
      <c r="X292" s="6">
        <f>SUMIF('Stock - ETA'!$F$3:F2202,'Rango proyecciones'!C292,'Stock - ETA'!$S$3:S2202)</f>
        <v/>
      </c>
      <c r="Y292" s="9" t="n"/>
      <c r="Z292" s="17">
        <f>X292 + Y292</f>
        <v/>
      </c>
      <c r="AA292" s="9">
        <f>SUMIF('Stock - ETA'!$F$3:F2202,'Rango proyecciones'!C292,'Stock - ETA'!$I$3:I2202)</f>
        <v/>
      </c>
      <c r="AB292" s="9" t="n"/>
      <c r="AC292" s="17">
        <f>AA292 + AB292</f>
        <v/>
      </c>
      <c r="AD292" s="6" t="n"/>
      <c r="AE292" s="9">
        <f>SUMIF('Stock - ETA'!$F$3:F2202,'Rango proyecciones'!C292,'Stock - ETA'!$T$3:T2202)</f>
        <v/>
      </c>
      <c r="AF292" s="17">
        <f> 1 * AD292 + AE292</f>
        <v/>
      </c>
      <c r="AG292" s="9">
        <f>SUMIF('Stock - ETA'!$F$3:F2202,'Rango proyecciones'!C292,'Stock - ETA'!$J$3:J2202)</f>
        <v/>
      </c>
      <c r="AH292" s="17">
        <f> 1 * AD292 + AG292</f>
        <v/>
      </c>
      <c r="AI292" s="6" t="n"/>
    </row>
    <row r="293">
      <c r="A293" s="4" t="inlineStr">
        <is>
          <t>Cerdo</t>
        </is>
      </c>
      <c r="B293" s="4" t="inlineStr">
        <is>
          <t>Venta Directa</t>
        </is>
      </c>
      <c r="C293" s="4" t="inlineStr">
        <is>
          <t>exportacion directa1023351</t>
        </is>
      </c>
      <c r="D293" s="4" t="inlineStr">
        <is>
          <t>Exportacion Directa</t>
        </is>
      </c>
      <c r="E293" s="4" t="n">
        <v>1023351</v>
      </c>
      <c r="F293" s="4" t="inlineStr">
        <is>
          <t>GO Panc S/tec L @VP Cj AP</t>
        </is>
      </c>
      <c r="G293" s="4" t="inlineStr">
        <is>
          <t>Panceta</t>
        </is>
      </c>
      <c r="H293" s="6" t="n">
        <v>6025.94</v>
      </c>
      <c r="I293" s="9" t="n">
        <v>8500</v>
      </c>
      <c r="J293" s="9" t="n">
        <v>40136.087</v>
      </c>
      <c r="K293" s="9" t="n">
        <v>6162.76</v>
      </c>
      <c r="L293" s="6">
        <f>MAX(J293 - K293, 0) * MAX((0 - 10)/(10), 0)</f>
        <v/>
      </c>
      <c r="M293" s="9">
        <f>SUMIF('Stock - ETA'!$F$3:F2202,'Rango proyecciones'!C293,'Stock - ETA'!$R$3:R2202)</f>
        <v/>
      </c>
      <c r="N293" s="9">
        <f>SUMIF('Stock - Puerto Chile'!$G$2:G649,'Rango proyecciones'!C293,'Stock - Puerto Chile'!$L$2:L649)</f>
        <v/>
      </c>
      <c r="O293" s="9" t="n"/>
      <c r="P293" s="9" t="n"/>
      <c r="Q293" s="17">
        <f>H293 + M293 + N293 + L293</f>
        <v/>
      </c>
      <c r="R293" s="9">
        <f>MAX(J293 - K293, 0) * MAX((0 - 7)/(7), 0)</f>
        <v/>
      </c>
      <c r="S293" s="9">
        <f>SUMIF('Stock - ETA'!$F$3:F2202,'Rango proyecciones'!C293,'Stock - ETA'!$H$3:H2202)</f>
        <v/>
      </c>
      <c r="T293" s="9">
        <f>SUMIF('Stock - Puerto Chile'!$G$2:G649,'Rango proyecciones'!C293,'Stock - Puerto Chile'!$N$2:N649)</f>
        <v/>
      </c>
      <c r="U293" s="9" t="n"/>
      <c r="V293" s="9" t="n"/>
      <c r="W293" s="17">
        <f>H293 + S293 + R293 + T293</f>
        <v/>
      </c>
      <c r="X293" s="6">
        <f>SUMIF('Stock - ETA'!$F$3:F2202,'Rango proyecciones'!C293,'Stock - ETA'!$S$3:S2202)</f>
        <v/>
      </c>
      <c r="Y293" s="9" t="n"/>
      <c r="Z293" s="17">
        <f>X293 + Y293</f>
        <v/>
      </c>
      <c r="AA293" s="9">
        <f>SUMIF('Stock - ETA'!$F$3:F2202,'Rango proyecciones'!C293,'Stock - ETA'!$I$3:I2202)</f>
        <v/>
      </c>
      <c r="AB293" s="9" t="n"/>
      <c r="AC293" s="17">
        <f>AA293 + AB293</f>
        <v/>
      </c>
      <c r="AD293" s="6" t="n"/>
      <c r="AE293" s="9">
        <f>SUMIF('Stock - ETA'!$F$3:F2202,'Rango proyecciones'!C293,'Stock - ETA'!$T$3:T2202)</f>
        <v/>
      </c>
      <c r="AF293" s="17">
        <f> 1 * AD293 + AE293</f>
        <v/>
      </c>
      <c r="AG293" s="9">
        <f>SUMIF('Stock - ETA'!$F$3:F2202,'Rango proyecciones'!C293,'Stock - ETA'!$J$3:J2202)</f>
        <v/>
      </c>
      <c r="AH293" s="17">
        <f> 1 * AD293 + AG293</f>
        <v/>
      </c>
      <c r="AI293" s="6" t="n"/>
    </row>
    <row r="294">
      <c r="A294" s="4" t="inlineStr">
        <is>
          <t>Cerdo</t>
        </is>
      </c>
      <c r="B294" s="4" t="inlineStr">
        <is>
          <t>Venta Directa</t>
        </is>
      </c>
      <c r="C294" s="4" t="inlineStr">
        <is>
          <t>exportacion directa1023352</t>
        </is>
      </c>
      <c r="D294" s="4" t="inlineStr">
        <is>
          <t>Exportacion Directa</t>
        </is>
      </c>
      <c r="E294" s="4" t="n">
        <v>1023352</v>
      </c>
      <c r="F294" s="4" t="inlineStr">
        <is>
          <t>GO Panc Tec S/cue@ R VP Cj ch AP</t>
        </is>
      </c>
      <c r="G294" s="4" t="inlineStr">
        <is>
          <t>Panceta</t>
        </is>
      </c>
      <c r="H294" s="6" t="n">
        <v>43724.63</v>
      </c>
      <c r="I294" s="9" t="n">
        <v>61157</v>
      </c>
      <c r="J294" s="9" t="n">
        <v>67515.143</v>
      </c>
      <c r="K294" s="9" t="n">
        <v>56231.58</v>
      </c>
      <c r="L294" s="6">
        <f>MAX(J294 - K294, 0) * MAX((0 - 10)/(10), 0)</f>
        <v/>
      </c>
      <c r="M294" s="9">
        <f>SUMIF('Stock - ETA'!$F$3:F2202,'Rango proyecciones'!C294,'Stock - ETA'!$R$3:R2202)</f>
        <v/>
      </c>
      <c r="N294" s="9">
        <f>SUMIF('Stock - Puerto Chile'!$G$2:G649,'Rango proyecciones'!C294,'Stock - Puerto Chile'!$L$2:L649)</f>
        <v/>
      </c>
      <c r="O294" s="9" t="n"/>
      <c r="P294" s="9" t="n"/>
      <c r="Q294" s="17">
        <f>H294 + M294 + N294 + L294</f>
        <v/>
      </c>
      <c r="R294" s="9">
        <f>MAX(J294 - K294, 0) * MAX((0 - 7)/(7), 0)</f>
        <v/>
      </c>
      <c r="S294" s="9">
        <f>SUMIF('Stock - ETA'!$F$3:F2202,'Rango proyecciones'!C294,'Stock - ETA'!$H$3:H2202)</f>
        <v/>
      </c>
      <c r="T294" s="9">
        <f>SUMIF('Stock - Puerto Chile'!$G$2:G649,'Rango proyecciones'!C294,'Stock - Puerto Chile'!$N$2:N649)</f>
        <v/>
      </c>
      <c r="U294" s="9" t="n"/>
      <c r="V294" s="9" t="n"/>
      <c r="W294" s="17">
        <f>H294 + S294 + R294 + T294</f>
        <v/>
      </c>
      <c r="X294" s="6">
        <f>SUMIF('Stock - ETA'!$F$3:F2202,'Rango proyecciones'!C294,'Stock - ETA'!$S$3:S2202)</f>
        <v/>
      </c>
      <c r="Y294" s="9" t="n"/>
      <c r="Z294" s="17">
        <f>X294 + Y294</f>
        <v/>
      </c>
      <c r="AA294" s="9">
        <f>SUMIF('Stock - ETA'!$F$3:F2202,'Rango proyecciones'!C294,'Stock - ETA'!$I$3:I2202)</f>
        <v/>
      </c>
      <c r="AB294" s="9" t="n"/>
      <c r="AC294" s="17">
        <f>AA294 + AB294</f>
        <v/>
      </c>
      <c r="AD294" s="6" t="n">
        <v>47297</v>
      </c>
      <c r="AE294" s="9">
        <f>SUMIF('Stock - ETA'!$F$3:F2202,'Rango proyecciones'!C294,'Stock - ETA'!$T$3:T2202)</f>
        <v/>
      </c>
      <c r="AF294" s="17">
        <f> 1 * AD294 + AE294</f>
        <v/>
      </c>
      <c r="AG294" s="9">
        <f>SUMIF('Stock - ETA'!$F$3:F2202,'Rango proyecciones'!C294,'Stock - ETA'!$J$3:J2202)</f>
        <v/>
      </c>
      <c r="AH294" s="17">
        <f> 1 * AD294 + AG294</f>
        <v/>
      </c>
      <c r="AI294" s="6" t="n"/>
    </row>
    <row r="295">
      <c r="A295" s="4" t="inlineStr">
        <is>
          <t>Cerdo</t>
        </is>
      </c>
      <c r="B295" s="4" t="inlineStr">
        <is>
          <t>Venta Directa</t>
        </is>
      </c>
      <c r="C295" s="4" t="inlineStr">
        <is>
          <t>exportacion directa1023419</t>
        </is>
      </c>
      <c r="D295" s="4" t="inlineStr">
        <is>
          <t>Exportacion Directa</t>
        </is>
      </c>
      <c r="E295" s="4" t="n">
        <v>1023419</v>
      </c>
      <c r="F295" s="4" t="inlineStr">
        <is>
          <t>GO Lom Tocino@ Bo Cj 20k AP</t>
        </is>
      </c>
      <c r="G295" s="4" t="inlineStr">
        <is>
          <t>Grasas</t>
        </is>
      </c>
      <c r="H295" s="6" t="n">
        <v>0</v>
      </c>
      <c r="I295" s="9" t="n">
        <v>24000</v>
      </c>
      <c r="J295" s="9" t="n">
        <v>29612</v>
      </c>
      <c r="K295" s="9" t="n">
        <v>30534.95</v>
      </c>
      <c r="L295" s="6">
        <f>MAX(J295 - K295, 0) * MAX((0 - 10)/(10), 0)</f>
        <v/>
      </c>
      <c r="M295" s="9">
        <f>SUMIF('Stock - ETA'!$F$3:F2202,'Rango proyecciones'!C295,'Stock - ETA'!$R$3:R2202)</f>
        <v/>
      </c>
      <c r="N295" s="9">
        <f>SUMIF('Stock - Puerto Chile'!$G$2:G649,'Rango proyecciones'!C295,'Stock - Puerto Chile'!$L$2:L649)</f>
        <v/>
      </c>
      <c r="O295" s="9" t="n"/>
      <c r="P295" s="9" t="n"/>
      <c r="Q295" s="17">
        <f>H295 + M295 + N295 + L295</f>
        <v/>
      </c>
      <c r="R295" s="9">
        <f>MAX(J295 - K295, 0) * MAX((0 - 7)/(7), 0)</f>
        <v/>
      </c>
      <c r="S295" s="9">
        <f>SUMIF('Stock - ETA'!$F$3:F2202,'Rango proyecciones'!C295,'Stock - ETA'!$H$3:H2202)</f>
        <v/>
      </c>
      <c r="T295" s="9">
        <f>SUMIF('Stock - Puerto Chile'!$G$2:G649,'Rango proyecciones'!C295,'Stock - Puerto Chile'!$N$2:N649)</f>
        <v/>
      </c>
      <c r="U295" s="9" t="n"/>
      <c r="V295" s="9" t="n"/>
      <c r="W295" s="17">
        <f>H295 + S295 + R295 + T295</f>
        <v/>
      </c>
      <c r="X295" s="6">
        <f>SUMIF('Stock - ETA'!$F$3:F2202,'Rango proyecciones'!C295,'Stock - ETA'!$S$3:S2202)</f>
        <v/>
      </c>
      <c r="Y295" s="9" t="n"/>
      <c r="Z295" s="17">
        <f>X295 + Y295</f>
        <v/>
      </c>
      <c r="AA295" s="9">
        <f>SUMIF('Stock - ETA'!$F$3:F2202,'Rango proyecciones'!C295,'Stock - ETA'!$I$3:I2202)</f>
        <v/>
      </c>
      <c r="AB295" s="9" t="n"/>
      <c r="AC295" s="17">
        <f>AA295 + AB295</f>
        <v/>
      </c>
      <c r="AD295" s="6" t="n"/>
      <c r="AE295" s="9">
        <f>SUMIF('Stock - ETA'!$F$3:F2202,'Rango proyecciones'!C295,'Stock - ETA'!$T$3:T2202)</f>
        <v/>
      </c>
      <c r="AF295" s="17">
        <f> 1 * AD295 + AE295</f>
        <v/>
      </c>
      <c r="AG295" s="9">
        <f>SUMIF('Stock - ETA'!$F$3:F2202,'Rango proyecciones'!C295,'Stock - ETA'!$J$3:J2202)</f>
        <v/>
      </c>
      <c r="AH295" s="17">
        <f> 1 * AD295 + AG295</f>
        <v/>
      </c>
      <c r="AI295" s="6" t="n"/>
    </row>
    <row r="296">
      <c r="A296" s="4" t="inlineStr">
        <is>
          <t>Cerdo</t>
        </is>
      </c>
      <c r="B296" s="4" t="inlineStr">
        <is>
          <t>Venta Directa</t>
        </is>
      </c>
      <c r="C296" s="4" t="inlineStr">
        <is>
          <t>exportacion directa1023457</t>
        </is>
      </c>
      <c r="D296" s="4" t="inlineStr">
        <is>
          <t>Exportacion Directa</t>
        </is>
      </c>
      <c r="E296" s="4" t="n">
        <v>1023457</v>
      </c>
      <c r="F296" s="4" t="inlineStr">
        <is>
          <t>GO Cordon Lom@ Bo Cj 20k AS</t>
        </is>
      </c>
      <c r="G296" s="4" t="inlineStr">
        <is>
          <t>Recortes</t>
        </is>
      </c>
      <c r="H296" s="6" t="n">
        <v>1000</v>
      </c>
      <c r="I296" s="9" t="n">
        <v>3500</v>
      </c>
      <c r="J296" s="9" t="n"/>
      <c r="K296" s="9" t="n">
        <v>661.79</v>
      </c>
      <c r="L296" s="6">
        <f>MAX(J296 - K296, 0) * MAX((0 - 10)/(10), 0)</f>
        <v/>
      </c>
      <c r="M296" s="9">
        <f>SUMIF('Stock - ETA'!$F$3:F2202,'Rango proyecciones'!C296,'Stock - ETA'!$R$3:R2202)</f>
        <v/>
      </c>
      <c r="N296" s="9">
        <f>SUMIF('Stock - Puerto Chile'!$G$2:G649,'Rango proyecciones'!C296,'Stock - Puerto Chile'!$L$2:L649)</f>
        <v/>
      </c>
      <c r="O296" s="9" t="n"/>
      <c r="P296" s="9" t="n"/>
      <c r="Q296" s="17">
        <f>H296 + M296 + N296 + L296</f>
        <v/>
      </c>
      <c r="R296" s="9">
        <f>MAX(J296 - K296, 0) * MAX((0 - 7)/(7), 0)</f>
        <v/>
      </c>
      <c r="S296" s="9">
        <f>SUMIF('Stock - ETA'!$F$3:F2202,'Rango proyecciones'!C296,'Stock - ETA'!$H$3:H2202)</f>
        <v/>
      </c>
      <c r="T296" s="9">
        <f>SUMIF('Stock - Puerto Chile'!$G$2:G649,'Rango proyecciones'!C296,'Stock - Puerto Chile'!$N$2:N649)</f>
        <v/>
      </c>
      <c r="U296" s="9" t="n"/>
      <c r="V296" s="9" t="n"/>
      <c r="W296" s="17">
        <f>H296 + S296 + R296 + T296</f>
        <v/>
      </c>
      <c r="X296" s="6">
        <f>SUMIF('Stock - ETA'!$F$3:F2202,'Rango proyecciones'!C296,'Stock - ETA'!$S$3:S2202)</f>
        <v/>
      </c>
      <c r="Y296" s="9" t="n"/>
      <c r="Z296" s="17">
        <f>X296 + Y296</f>
        <v/>
      </c>
      <c r="AA296" s="9">
        <f>SUMIF('Stock - ETA'!$F$3:F2202,'Rango proyecciones'!C296,'Stock - ETA'!$I$3:I2202)</f>
        <v/>
      </c>
      <c r="AB296" s="9" t="n"/>
      <c r="AC296" s="17">
        <f>AA296 + AB296</f>
        <v/>
      </c>
      <c r="AD296" s="6" t="n">
        <v>1100</v>
      </c>
      <c r="AE296" s="9">
        <f>SUMIF('Stock - ETA'!$F$3:F2202,'Rango proyecciones'!C296,'Stock - ETA'!$T$3:T2202)</f>
        <v/>
      </c>
      <c r="AF296" s="17">
        <f> 1 * AD296 + AE296</f>
        <v/>
      </c>
      <c r="AG296" s="9">
        <f>SUMIF('Stock - ETA'!$F$3:F2202,'Rango proyecciones'!C296,'Stock - ETA'!$J$3:J2202)</f>
        <v/>
      </c>
      <c r="AH296" s="17">
        <f> 1 * AD296 + AG296</f>
        <v/>
      </c>
      <c r="AI296" s="6" t="n"/>
    </row>
    <row r="297">
      <c r="A297" s="4" t="inlineStr">
        <is>
          <t>Cerdo</t>
        </is>
      </c>
      <c r="B297" s="4" t="inlineStr">
        <is>
          <t>Venta Directa</t>
        </is>
      </c>
      <c r="C297" s="4" t="inlineStr">
        <is>
          <t>exportacion directa1023467</t>
        </is>
      </c>
      <c r="D297" s="4" t="inlineStr">
        <is>
          <t>Exportacion Directa</t>
        </is>
      </c>
      <c r="E297" s="4" t="n">
        <v>1023467</v>
      </c>
      <c r="F297" s="4" t="inlineStr">
        <is>
          <t>GO Lom Vet Mad@ Cj AP</t>
        </is>
      </c>
      <c r="G297" s="4" t="inlineStr">
        <is>
          <t>Lomo</t>
        </is>
      </c>
      <c r="H297" s="6" t="n">
        <v>38821.93</v>
      </c>
      <c r="I297" s="9" t="n">
        <v>23700</v>
      </c>
      <c r="J297" s="9" t="n">
        <v>44321.419</v>
      </c>
      <c r="K297" s="9" t="n">
        <v>46016.62</v>
      </c>
      <c r="L297" s="6">
        <f>MAX(J297 - K297, 0) * MAX((0 - 10)/(10), 0)</f>
        <v/>
      </c>
      <c r="M297" s="9">
        <f>SUMIF('Stock - ETA'!$F$3:F2202,'Rango proyecciones'!C297,'Stock - ETA'!$R$3:R2202)</f>
        <v/>
      </c>
      <c r="N297" s="9">
        <f>SUMIF('Stock - Puerto Chile'!$G$2:G649,'Rango proyecciones'!C297,'Stock - Puerto Chile'!$L$2:L649)</f>
        <v/>
      </c>
      <c r="O297" s="9" t="n"/>
      <c r="P297" s="9" t="n"/>
      <c r="Q297" s="17">
        <f>H297 + M297 + N297 + L297</f>
        <v/>
      </c>
      <c r="R297" s="9">
        <f>MAX(J297 - K297, 0) * MAX((0 - 7)/(7), 0)</f>
        <v/>
      </c>
      <c r="S297" s="9">
        <f>SUMIF('Stock - ETA'!$F$3:F2202,'Rango proyecciones'!C297,'Stock - ETA'!$H$3:H2202)</f>
        <v/>
      </c>
      <c r="T297" s="9">
        <f>SUMIF('Stock - Puerto Chile'!$G$2:G649,'Rango proyecciones'!C297,'Stock - Puerto Chile'!$N$2:N649)</f>
        <v/>
      </c>
      <c r="U297" s="9" t="n"/>
      <c r="V297" s="9" t="n"/>
      <c r="W297" s="17">
        <f>H297 + S297 + R297 + T297</f>
        <v/>
      </c>
      <c r="X297" s="6">
        <f>SUMIF('Stock - ETA'!$F$3:F2202,'Rango proyecciones'!C297,'Stock - ETA'!$S$3:S2202)</f>
        <v/>
      </c>
      <c r="Y297" s="9" t="n"/>
      <c r="Z297" s="17">
        <f>X297 + Y297</f>
        <v/>
      </c>
      <c r="AA297" s="9">
        <f>SUMIF('Stock - ETA'!$F$3:F2202,'Rango proyecciones'!C297,'Stock - ETA'!$I$3:I2202)</f>
        <v/>
      </c>
      <c r="AB297" s="9" t="n"/>
      <c r="AC297" s="17">
        <f>AA297 + AB297</f>
        <v/>
      </c>
      <c r="AD297" s="6" t="n">
        <v>1100</v>
      </c>
      <c r="AE297" s="9">
        <f>SUMIF('Stock - ETA'!$F$3:F2202,'Rango proyecciones'!C297,'Stock - ETA'!$T$3:T2202)</f>
        <v/>
      </c>
      <c r="AF297" s="17">
        <f> 1 * AD297 + AE297</f>
        <v/>
      </c>
      <c r="AG297" s="9">
        <f>SUMIF('Stock - ETA'!$F$3:F2202,'Rango proyecciones'!C297,'Stock - ETA'!$J$3:J2202)</f>
        <v/>
      </c>
      <c r="AH297" s="17">
        <f> 1 * AD297 + AG297</f>
        <v/>
      </c>
      <c r="AI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shanghai1021731</t>
        </is>
      </c>
      <c r="D298" s="4" t="inlineStr">
        <is>
          <t>Agrosuper Shanghai</t>
        </is>
      </c>
      <c r="E298" s="4" t="n">
        <v>1021731</v>
      </c>
      <c r="F298" s="4" t="inlineStr">
        <is>
          <t>GO PernilM@ Cj 20k AS</t>
        </is>
      </c>
      <c r="G298" s="4" t="inlineStr">
        <is>
          <t>Pernil</t>
        </is>
      </c>
      <c r="H298" s="6" t="n">
        <v>170120</v>
      </c>
      <c r="I298" s="9" t="n">
        <v>219380</v>
      </c>
      <c r="J298" s="9" t="n">
        <v>86462.48</v>
      </c>
      <c r="K298" s="9" t="n">
        <v>99340.62</v>
      </c>
      <c r="L298" s="6">
        <f>MAX(J298 - K298, 0) * MAX((0 - 10)/(10), 0)</f>
        <v/>
      </c>
      <c r="M298" s="9">
        <f>SUMIFS('Stock - ETA'!$R$3:R2202,'Stock - ETA'!$F$3:F2202,'Rango proyecciones'!C298,'Stock - ETA'!$AA$3:AA2202,'Rango proyecciones'!$AJ$5)</f>
        <v/>
      </c>
      <c r="N298" s="9">
        <f>SUMIF('Stock - Puerto Chile'!$G$2:G649,'Rango proyecciones'!C298,'Stock - Puerto Chile'!$L$2:L649)</f>
        <v/>
      </c>
      <c r="O298" s="9" t="n"/>
      <c r="P298" s="9" t="n"/>
      <c r="Q298" s="17">
        <f>H298 + P298 + M298</f>
        <v/>
      </c>
      <c r="R298" s="9">
        <f>MAX(J298 - K298, 0) * MAX((0 - 7)/(7), 0)</f>
        <v/>
      </c>
      <c r="S298" s="9">
        <f>SUMIFS('Stock - ETA'!$H$3:H2202,'Stock - ETA'!$F$3:F2202,'Rango proyecciones'!C298,'Stock - ETA'!$Q$3:Q2202,'Rango proyecciones'!$AJ$5)</f>
        <v/>
      </c>
      <c r="T298" s="9">
        <f>SUMIF('Stock - Puerto Chile'!$G$2:G649,'Rango proyecciones'!C298,'Stock - Puerto Chile'!$N$2:N649)</f>
        <v/>
      </c>
      <c r="U298" s="9" t="n"/>
      <c r="V298" s="9" t="n"/>
      <c r="W298" s="17">
        <f>H298 + V298 + S298</f>
        <v/>
      </c>
      <c r="X298" s="6">
        <f>SUMIFS('Stock - ETA'!$S$3:S2202,'Stock - ETA'!$F$3:F2202,'Rango proyecciones'!C298,'Stock - ETA'!$AA$3:AA2202,'Rango proyecciones'!$AJ$5) + SUMIFS('Stock - ETA'!$R$3:R2202,'Stock - ETA'!$F$3:F2202,'Rango proyecciones'!C298,'Stock - ETA'!$AA$3:AA2202,'Rango proyecciones'!$AJ$7)</f>
        <v/>
      </c>
      <c r="Y298" s="9" t="n"/>
      <c r="Z298" s="17">
        <f>X298 + Y298</f>
        <v/>
      </c>
      <c r="AA298" s="9">
        <f>SUMIFS('Stock - ETA'!$I$3:I2202,'Stock - ETA'!$F$3:F2202,'Rango proyecciones'!C298,'Stock - ETA'!$Q$3:Q2202,'Rango proyecciones'!$AJ$5) + SUMIFS('Stock - ETA'!$H$3:H2202,'Stock - ETA'!$F$3:F2202,'Rango proyecciones'!C298,'Stock - ETA'!$Q$3:Q2202,'Rango proyecciones'!$AJ$7)</f>
        <v/>
      </c>
      <c r="AB298" s="9" t="n"/>
      <c r="AC298" s="17">
        <f>AA298 + AB298</f>
        <v/>
      </c>
      <c r="AD298" s="6" t="n">
        <v>120000</v>
      </c>
      <c r="AE298" s="9">
        <f>SUMIFS('Stock - ETA'!$T$3:T2202,'Stock - ETA'!$F$3:F2202,'Rango proyecciones'!C298,'Stock - ETA'!$AA$3:AA2202,'Rango proyecciones'!$AJ$5) + SUMIFS('Stock - ETA'!$S$3:S2202,'Stock - ETA'!$F$3:F2202,'Rango proyecciones'!C298,'Stock - ETA'!$AA$3:AA2202,'Rango proyecciones'!$AJ$8)</f>
        <v/>
      </c>
      <c r="AF298" s="17">
        <f> 0.6 * AD298 + AE298</f>
        <v/>
      </c>
      <c r="AG298" s="9">
        <f>SUMIFS('Stock - ETA'!$J$3:J2202,'Stock - ETA'!$F$3:F2202,'Rango proyecciones'!C298,'Stock - ETA'!$Q$3:Q2202,'Rango proyecciones'!$AJ$5) + SUMIFS('Stock - ETA'!$I$3:I2202,'Stock - ETA'!$F$3:F2202,'Rango proyecciones'!C298,'Stock - ETA'!$Q$3:Q2202,'Rango proyecciones'!$AJ$8)</f>
        <v/>
      </c>
      <c r="AH298" s="17">
        <f> 0.6 * AD298 + AG298</f>
        <v/>
      </c>
      <c r="AI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shanghai1021732</t>
        </is>
      </c>
      <c r="D299" s="4" t="inlineStr">
        <is>
          <t>Agrosuper Shanghai</t>
        </is>
      </c>
      <c r="E299" s="4" t="n">
        <v>1021732</v>
      </c>
      <c r="F299" s="4" t="inlineStr">
        <is>
          <t>GO Hso femur@ Cj 20k AS</t>
        </is>
      </c>
      <c r="G299" s="4" t="inlineStr">
        <is>
          <t>Huesos</t>
        </is>
      </c>
      <c r="H299" s="6" t="n">
        <v>219860</v>
      </c>
      <c r="I299" s="9" t="n">
        <v>489280</v>
      </c>
      <c r="J299" s="9" t="n">
        <v>371013.969</v>
      </c>
      <c r="K299" s="9" t="n">
        <v>341791.53</v>
      </c>
      <c r="L299" s="6">
        <f>MAX(J299 - K299, 0) * MAX((0 - 10)/(10), 0)</f>
        <v/>
      </c>
      <c r="M299" s="9">
        <f>SUMIFS('Stock - ETA'!$R$3:R2202,'Stock - ETA'!$F$3:F2202,'Rango proyecciones'!C299,'Stock - ETA'!$AA$3:AA2202,'Rango proyecciones'!$AJ$5)</f>
        <v/>
      </c>
      <c r="N299" s="9">
        <f>SUMIF('Stock - Puerto Chile'!$G$2:G649,'Rango proyecciones'!C299,'Stock - Puerto Chile'!$L$2:L649)</f>
        <v/>
      </c>
      <c r="O299" s="9">
        <f>0 * (0 / 24)</f>
        <v/>
      </c>
      <c r="P299" s="9">
        <f>0 * (0 / 24)</f>
        <v/>
      </c>
      <c r="Q299" s="17">
        <f>H299 + P299 + M299</f>
        <v/>
      </c>
      <c r="R299" s="9">
        <f>MAX(J299 - K299, 0) * MAX((0 - 7)/(7), 0)</f>
        <v/>
      </c>
      <c r="S299" s="9">
        <f>SUMIFS('Stock - ETA'!$H$3:H2202,'Stock - ETA'!$F$3:F2202,'Rango proyecciones'!C299,'Stock - ETA'!$Q$3:Q2202,'Rango proyecciones'!$AJ$5)</f>
        <v/>
      </c>
      <c r="T299" s="9">
        <f>SUMIF('Stock - Puerto Chile'!$G$2:G649,'Rango proyecciones'!C299,'Stock - Puerto Chile'!$N$2:N649)</f>
        <v/>
      </c>
      <c r="U299" s="9">
        <f>0 * (0 / 24)</f>
        <v/>
      </c>
      <c r="V299" s="9">
        <f>0 * (0 / 24)</f>
        <v/>
      </c>
      <c r="W299" s="17">
        <f>H299 + V299 + S299</f>
        <v/>
      </c>
      <c r="X299" s="6">
        <f>SUMIFS('Stock - ETA'!$S$3:S2202,'Stock - ETA'!$F$3:F2202,'Rango proyecciones'!C299,'Stock - ETA'!$AA$3:AA2202,'Rango proyecciones'!$AJ$5) + SUMIFS('Stock - ETA'!$R$3:R2202,'Stock - ETA'!$F$3:F2202,'Rango proyecciones'!C299,'Stock - ETA'!$AA$3:AA2202,'Rango proyecciones'!$AJ$7)</f>
        <v/>
      </c>
      <c r="Y299" s="9" t="n"/>
      <c r="Z299" s="17">
        <f>X299 + Y299</f>
        <v/>
      </c>
      <c r="AA299" s="9">
        <f>SUMIFS('Stock - ETA'!$I$3:I2202,'Stock - ETA'!$F$3:F2202,'Rango proyecciones'!C299,'Stock - ETA'!$Q$3:Q2202,'Rango proyecciones'!$AJ$5) + SUMIFS('Stock - ETA'!$H$3:H2202,'Stock - ETA'!$F$3:F2202,'Rango proyecciones'!C299,'Stock - ETA'!$Q$3:Q2202,'Rango proyecciones'!$AJ$7)</f>
        <v/>
      </c>
      <c r="AB299" s="9" t="n"/>
      <c r="AC299" s="17">
        <f>AA299 + AB299</f>
        <v/>
      </c>
      <c r="AD299" s="6" t="n">
        <v>302601</v>
      </c>
      <c r="AE299" s="9">
        <f>SUMIFS('Stock - ETA'!$T$3:T2202,'Stock - ETA'!$F$3:F2202,'Rango proyecciones'!C299,'Stock - ETA'!$AA$3:AA2202,'Rango proyecciones'!$AJ$5) + SUMIFS('Stock - ETA'!$S$3:S2202,'Stock - ETA'!$F$3:F2202,'Rango proyecciones'!C299,'Stock - ETA'!$AA$3:AA2202,'Rango proyecciones'!$AJ$8)</f>
        <v/>
      </c>
      <c r="AF299" s="17">
        <f> 0.6 * AD299 + AE299</f>
        <v/>
      </c>
      <c r="AG299" s="9">
        <f>SUMIFS('Stock - ETA'!$J$3:J2202,'Stock - ETA'!$F$3:F2202,'Rango proyecciones'!C299,'Stock - ETA'!$Q$3:Q2202,'Rango proyecciones'!$AJ$5) + SUMIFS('Stock - ETA'!$I$3:I2202,'Stock - ETA'!$F$3:F2202,'Rango proyecciones'!C299,'Stock - ETA'!$Q$3:Q2202,'Rango proyecciones'!$AJ$8)</f>
        <v/>
      </c>
      <c r="AH299" s="17">
        <f> 0.6 * AD299 + AG299</f>
        <v/>
      </c>
      <c r="AI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shanghai1021733</t>
        </is>
      </c>
      <c r="D300" s="4" t="inlineStr">
        <is>
          <t>Agrosuper Shanghai</t>
        </is>
      </c>
      <c r="E300" s="4" t="n">
        <v>1021733</v>
      </c>
      <c r="F300" s="4" t="inlineStr">
        <is>
          <t>GO PpPna 59@ Cj 20k AS</t>
        </is>
      </c>
      <c r="G300" s="4" t="inlineStr">
        <is>
          <t>Pierna</t>
        </is>
      </c>
      <c r="H300" s="6" t="n">
        <v>449601.4</v>
      </c>
      <c r="I300" s="9" t="n">
        <v>630097</v>
      </c>
      <c r="J300" s="9" t="n">
        <v>0</v>
      </c>
      <c r="K300" s="9" t="n">
        <v>0</v>
      </c>
      <c r="L300" s="6">
        <f>MAX(J300 - K300, 0) * MAX((0 - 10)/(10), 0)</f>
        <v/>
      </c>
      <c r="M300" s="9">
        <f>SUMIFS('Stock - ETA'!$R$3:R2202,'Stock - ETA'!$F$3:F2202,'Rango proyecciones'!C300,'Stock - ETA'!$AA$3:AA2202,'Rango proyecciones'!$AJ$5)</f>
        <v/>
      </c>
      <c r="N300" s="9">
        <f>SUMIF('Stock - Puerto Chile'!$G$2:G649,'Rango proyecciones'!C300,'Stock - Puerto Chile'!$L$2:L649)</f>
        <v/>
      </c>
      <c r="O300" s="9" t="n"/>
      <c r="P300" s="9" t="n"/>
      <c r="Q300" s="17">
        <f>H300 + P300 + M300</f>
        <v/>
      </c>
      <c r="R300" s="9">
        <f>MAX(J300 - K300, 0) * MAX((0 - 7)/(7), 0)</f>
        <v/>
      </c>
      <c r="S300" s="9">
        <f>SUMIFS('Stock - ETA'!$H$3:H2202,'Stock - ETA'!$F$3:F2202,'Rango proyecciones'!C300,'Stock - ETA'!$Q$3:Q2202,'Rango proyecciones'!$AJ$5)</f>
        <v/>
      </c>
      <c r="T300" s="9">
        <f>SUMIF('Stock - Puerto Chile'!$G$2:G649,'Rango proyecciones'!C300,'Stock - Puerto Chile'!$N$2:N649)</f>
        <v/>
      </c>
      <c r="U300" s="9" t="n"/>
      <c r="V300" s="9" t="n"/>
      <c r="W300" s="17">
        <f>H300 + V300 + S300</f>
        <v/>
      </c>
      <c r="X300" s="6">
        <f>SUMIFS('Stock - ETA'!$S$3:S2202,'Stock - ETA'!$F$3:F2202,'Rango proyecciones'!C300,'Stock - ETA'!$AA$3:AA2202,'Rango proyecciones'!$AJ$5) + SUMIFS('Stock - ETA'!$R$3:R2202,'Stock - ETA'!$F$3:F2202,'Rango proyecciones'!C300,'Stock - ETA'!$AA$3:AA2202,'Rango proyecciones'!$AJ$7)</f>
        <v/>
      </c>
      <c r="Y300" s="9" t="n"/>
      <c r="Z300" s="17">
        <f>X300 + Y300</f>
        <v/>
      </c>
      <c r="AA300" s="9">
        <f>SUMIFS('Stock - ETA'!$I$3:I2202,'Stock - ETA'!$F$3:F2202,'Rango proyecciones'!C300,'Stock - ETA'!$Q$3:Q2202,'Rango proyecciones'!$AJ$5) + SUMIFS('Stock - ETA'!$H$3:H2202,'Stock - ETA'!$F$3:F2202,'Rango proyecciones'!C300,'Stock - ETA'!$Q$3:Q2202,'Rango proyecciones'!$AJ$7)</f>
        <v/>
      </c>
      <c r="AB300" s="9" t="n"/>
      <c r="AC300" s="17">
        <f>AA300 + AB300</f>
        <v/>
      </c>
      <c r="AD300" s="6" t="n"/>
      <c r="AE300" s="9">
        <f>SUMIFS('Stock - ETA'!$T$3:T2202,'Stock - ETA'!$F$3:F2202,'Rango proyecciones'!C300,'Stock - ETA'!$AA$3:AA2202,'Rango proyecciones'!$AJ$5) + SUMIFS('Stock - ETA'!$S$3:S2202,'Stock - ETA'!$F$3:F2202,'Rango proyecciones'!C300,'Stock - ETA'!$AA$3:AA2202,'Rango proyecciones'!$AJ$8)</f>
        <v/>
      </c>
      <c r="AF300" s="17">
        <f> 0.6 * AD300 + AE300</f>
        <v/>
      </c>
      <c r="AG300" s="9">
        <f>SUMIFS('Stock - ETA'!$J$3:J2202,'Stock - ETA'!$F$3:F2202,'Rango proyecciones'!C300,'Stock - ETA'!$Q$3:Q2202,'Rango proyecciones'!$AJ$5) + SUMIFS('Stock - ETA'!$I$3:I2202,'Stock - ETA'!$F$3:F2202,'Rango proyecciones'!C300,'Stock - ETA'!$Q$3:Q2202,'Rango proyecciones'!$AJ$8)</f>
        <v/>
      </c>
      <c r="AH300" s="17">
        <f> 0.6 * AD300 + AG300</f>
        <v/>
      </c>
      <c r="AI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shanghai1021735</t>
        </is>
      </c>
      <c r="D301" s="4" t="inlineStr">
        <is>
          <t>Agrosuper Shanghai</t>
        </is>
      </c>
      <c r="E301" s="4" t="n">
        <v>1021735</v>
      </c>
      <c r="F301" s="4" t="inlineStr">
        <is>
          <t>GO Patas@ Cj 20k AS</t>
        </is>
      </c>
      <c r="G301" s="4" t="inlineStr">
        <is>
          <t>Subprod</t>
        </is>
      </c>
      <c r="H301" s="6" t="n">
        <v>171600</v>
      </c>
      <c r="I301" s="9" t="n">
        <v>171800</v>
      </c>
      <c r="J301" s="9" t="n">
        <v>184768.07</v>
      </c>
      <c r="K301" s="9" t="n">
        <v>168143.01</v>
      </c>
      <c r="L301" s="6">
        <f>MAX(J301 - K301, 0) * MAX((0 - 10)/(10), 0)</f>
        <v/>
      </c>
      <c r="M301" s="9">
        <f>SUMIFS('Stock - ETA'!$R$3:R2202,'Stock - ETA'!$F$3:F2202,'Rango proyecciones'!C301,'Stock - ETA'!$AA$3:AA2202,'Rango proyecciones'!$AJ$5)</f>
        <v/>
      </c>
      <c r="N301" s="9">
        <f>SUMIF('Stock - Puerto Chile'!$G$2:G649,'Rango proyecciones'!C301,'Stock - Puerto Chile'!$L$2:L649)</f>
        <v/>
      </c>
      <c r="O301" s="9">
        <f>0 * (0 / 24)</f>
        <v/>
      </c>
      <c r="P301" s="9">
        <f>0 * (0 / 24)</f>
        <v/>
      </c>
      <c r="Q301" s="17">
        <f>H301 + P301 + M301</f>
        <v/>
      </c>
      <c r="R301" s="9">
        <f>MAX(J301 - K301, 0) * MAX((0 - 7)/(7), 0)</f>
        <v/>
      </c>
      <c r="S301" s="9">
        <f>SUMIFS('Stock - ETA'!$H$3:H2202,'Stock - ETA'!$F$3:F2202,'Rango proyecciones'!C301,'Stock - ETA'!$Q$3:Q2202,'Rango proyecciones'!$AJ$5)</f>
        <v/>
      </c>
      <c r="T301" s="9">
        <f>SUMIF('Stock - Puerto Chile'!$G$2:G649,'Rango proyecciones'!C301,'Stock - Puerto Chile'!$N$2:N649)</f>
        <v/>
      </c>
      <c r="U301" s="9">
        <f>0 * (0 / 24)</f>
        <v/>
      </c>
      <c r="V301" s="9">
        <f>0 * (0 / 24)</f>
        <v/>
      </c>
      <c r="W301" s="17">
        <f>H301 + V301 + S301</f>
        <v/>
      </c>
      <c r="X301" s="6">
        <f>SUMIFS('Stock - ETA'!$S$3:S2202,'Stock - ETA'!$F$3:F2202,'Rango proyecciones'!C301,'Stock - ETA'!$AA$3:AA2202,'Rango proyecciones'!$AJ$5) + SUMIFS('Stock - ETA'!$R$3:R2202,'Stock - ETA'!$F$3:F2202,'Rango proyecciones'!C301,'Stock - ETA'!$AA$3:AA2202,'Rango proyecciones'!$AJ$7)</f>
        <v/>
      </c>
      <c r="Y301" s="9" t="n"/>
      <c r="Z301" s="17">
        <f>X301 + Y301</f>
        <v/>
      </c>
      <c r="AA301" s="9">
        <f>SUMIFS('Stock - ETA'!$I$3:I2202,'Stock - ETA'!$F$3:F2202,'Rango proyecciones'!C301,'Stock - ETA'!$Q$3:Q2202,'Rango proyecciones'!$AJ$5) + SUMIFS('Stock - ETA'!$H$3:H2202,'Stock - ETA'!$F$3:F2202,'Rango proyecciones'!C301,'Stock - ETA'!$Q$3:Q2202,'Rango proyecciones'!$AJ$7)</f>
        <v/>
      </c>
      <c r="AB301" s="9" t="n"/>
      <c r="AC301" s="17">
        <f>AA301 + AB301</f>
        <v/>
      </c>
      <c r="AD301" s="6" t="n">
        <v>120000</v>
      </c>
      <c r="AE301" s="9">
        <f>SUMIFS('Stock - ETA'!$T$3:T2202,'Stock - ETA'!$F$3:F2202,'Rango proyecciones'!C301,'Stock - ETA'!$AA$3:AA2202,'Rango proyecciones'!$AJ$5) + SUMIFS('Stock - ETA'!$S$3:S2202,'Stock - ETA'!$F$3:F2202,'Rango proyecciones'!C301,'Stock - ETA'!$AA$3:AA2202,'Rango proyecciones'!$AJ$8)</f>
        <v/>
      </c>
      <c r="AF301" s="17">
        <f> 0.6 * AD301 + AE301</f>
        <v/>
      </c>
      <c r="AG301" s="9">
        <f>SUMIFS('Stock - ETA'!$J$3:J2202,'Stock - ETA'!$F$3:F2202,'Rango proyecciones'!C301,'Stock - ETA'!$Q$3:Q2202,'Rango proyecciones'!$AJ$5) + SUMIFS('Stock - ETA'!$I$3:I2202,'Stock - ETA'!$F$3:F2202,'Rango proyecciones'!C301,'Stock - ETA'!$Q$3:Q2202,'Rango proyecciones'!$AJ$8)</f>
        <v/>
      </c>
      <c r="AH301" s="17">
        <f> 0.6 * AD301 + AG301</f>
        <v/>
      </c>
      <c r="AI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shanghai1021737</t>
        </is>
      </c>
      <c r="D302" s="4" t="inlineStr">
        <is>
          <t>Agrosuper Shanghai</t>
        </is>
      </c>
      <c r="E302" s="4" t="n">
        <v>1021737</v>
      </c>
      <c r="F302" s="4" t="inlineStr">
        <is>
          <t>GO Manos B@ Cj 20k AS</t>
        </is>
      </c>
      <c r="G302" s="4" t="inlineStr">
        <is>
          <t>Subprod</t>
        </is>
      </c>
      <c r="H302" s="6" t="n">
        <v>48260</v>
      </c>
      <c r="I302" s="9" t="n">
        <v>24320</v>
      </c>
      <c r="J302" s="9" t="n">
        <v>14137.65</v>
      </c>
      <c r="K302" s="9" t="n">
        <v>25266.78</v>
      </c>
      <c r="L302" s="6">
        <f>MAX(J302 - K302, 0) * MAX((0 - 10)/(10), 0)</f>
        <v/>
      </c>
      <c r="M302" s="9">
        <f>SUMIFS('Stock - ETA'!$R$3:R2202,'Stock - ETA'!$F$3:F2202,'Rango proyecciones'!C302,'Stock - ETA'!$AA$3:AA2202,'Rango proyecciones'!$AJ$5)</f>
        <v/>
      </c>
      <c r="N302" s="9">
        <f>SUMIF('Stock - Puerto Chile'!$G$2:G649,'Rango proyecciones'!C302,'Stock - Puerto Chile'!$L$2:L649)</f>
        <v/>
      </c>
      <c r="O302" s="9">
        <f>0 * (0 / 24)</f>
        <v/>
      </c>
      <c r="P302" s="9">
        <f>24320 * (0 / 24)</f>
        <v/>
      </c>
      <c r="Q302" s="17">
        <f>H302 + P302 + M302</f>
        <v/>
      </c>
      <c r="R302" s="9">
        <f>MAX(J302 - K302, 0) * MAX((0 - 7)/(7), 0)</f>
        <v/>
      </c>
      <c r="S302" s="9">
        <f>SUMIFS('Stock - ETA'!$H$3:H2202,'Stock - ETA'!$F$3:F2202,'Rango proyecciones'!C302,'Stock - ETA'!$Q$3:Q2202,'Rango proyecciones'!$AJ$5)</f>
        <v/>
      </c>
      <c r="T302" s="9">
        <f>SUMIF('Stock - Puerto Chile'!$G$2:G649,'Rango proyecciones'!C302,'Stock - Puerto Chile'!$N$2:N649)</f>
        <v/>
      </c>
      <c r="U302" s="9">
        <f>0 * (0 / 24)</f>
        <v/>
      </c>
      <c r="V302" s="9">
        <f>24320 * (0 / 24)</f>
        <v/>
      </c>
      <c r="W302" s="17">
        <f>H302 + V302 + S302</f>
        <v/>
      </c>
      <c r="X302" s="6">
        <f>SUMIFS('Stock - ETA'!$S$3:S2202,'Stock - ETA'!$F$3:F2202,'Rango proyecciones'!C302,'Stock - ETA'!$AA$3:AA2202,'Rango proyecciones'!$AJ$5) + SUMIFS('Stock - ETA'!$R$3:R2202,'Stock - ETA'!$F$3:F2202,'Rango proyecciones'!C302,'Stock - ETA'!$AA$3:AA2202,'Rango proyecciones'!$AJ$7)</f>
        <v/>
      </c>
      <c r="Y302" s="9" t="n"/>
      <c r="Z302" s="17">
        <f>X302 + Y302</f>
        <v/>
      </c>
      <c r="AA302" s="9">
        <f>SUMIFS('Stock - ETA'!$I$3:I2202,'Stock - ETA'!$F$3:F2202,'Rango proyecciones'!C302,'Stock - ETA'!$Q$3:Q2202,'Rango proyecciones'!$AJ$5) + SUMIFS('Stock - ETA'!$H$3:H2202,'Stock - ETA'!$F$3:F2202,'Rango proyecciones'!C302,'Stock - ETA'!$Q$3:Q2202,'Rango proyecciones'!$AJ$7)</f>
        <v/>
      </c>
      <c r="AB302" s="9" t="n"/>
      <c r="AC302" s="17">
        <f>AA302 + AB302</f>
        <v/>
      </c>
      <c r="AD302" s="6" t="n">
        <v>12850</v>
      </c>
      <c r="AE302" s="9">
        <f>SUMIFS('Stock - ETA'!$T$3:T2202,'Stock - ETA'!$F$3:F2202,'Rango proyecciones'!C302,'Stock - ETA'!$AA$3:AA2202,'Rango proyecciones'!$AJ$5) + SUMIFS('Stock - ETA'!$S$3:S2202,'Stock - ETA'!$F$3:F2202,'Rango proyecciones'!C302,'Stock - ETA'!$AA$3:AA2202,'Rango proyecciones'!$AJ$8)</f>
        <v/>
      </c>
      <c r="AF302" s="17">
        <f> 0.6 * AD302 + AE302</f>
        <v/>
      </c>
      <c r="AG302" s="9">
        <f>SUMIFS('Stock - ETA'!$J$3:J2202,'Stock - ETA'!$F$3:F2202,'Rango proyecciones'!C302,'Stock - ETA'!$Q$3:Q2202,'Rango proyecciones'!$AJ$5) + SUMIFS('Stock - ETA'!$I$3:I2202,'Stock - ETA'!$F$3:F2202,'Rango proyecciones'!C302,'Stock - ETA'!$Q$3:Q2202,'Rango proyecciones'!$AJ$8)</f>
        <v/>
      </c>
      <c r="AH302" s="17">
        <f> 0.6 * AD302 + AG302</f>
        <v/>
      </c>
      <c r="AI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shanghai1021738</t>
        </is>
      </c>
      <c r="D303" s="4" t="inlineStr">
        <is>
          <t>Agrosuper Shanghai</t>
        </is>
      </c>
      <c r="E303" s="4" t="n">
        <v>1021738</v>
      </c>
      <c r="F303" s="4" t="inlineStr">
        <is>
          <t>GO Patas B@ Cj 20k AS</t>
        </is>
      </c>
      <c r="G303" s="4" t="inlineStr">
        <is>
          <t>Subprod</t>
        </is>
      </c>
      <c r="H303" s="6" t="n">
        <v>193580</v>
      </c>
      <c r="I303" s="9" t="n">
        <v>170000</v>
      </c>
      <c r="J303" s="9" t="n">
        <v>104243.941</v>
      </c>
      <c r="K303" s="9" t="n">
        <v>102820.4</v>
      </c>
      <c r="L303" s="6">
        <f>MAX(J303 - K303, 0) * MAX((0 - 10)/(10), 0)</f>
        <v/>
      </c>
      <c r="M303" s="9">
        <f>SUMIFS('Stock - ETA'!$R$3:R2202,'Stock - ETA'!$F$3:F2202,'Rango proyecciones'!C303,'Stock - ETA'!$AA$3:AA2202,'Rango proyecciones'!$AJ$5)</f>
        <v/>
      </c>
      <c r="N303" s="9">
        <f>SUMIF('Stock - Puerto Chile'!$G$2:G649,'Rango proyecciones'!C303,'Stock - Puerto Chile'!$L$2:L649)</f>
        <v/>
      </c>
      <c r="O303" s="9">
        <f>0 * (0 / 24)</f>
        <v/>
      </c>
      <c r="P303" s="9">
        <f>48020 * (0 / 24)</f>
        <v/>
      </c>
      <c r="Q303" s="17">
        <f>H303 + P303 + M303</f>
        <v/>
      </c>
      <c r="R303" s="9">
        <f>MAX(J303 - K303, 0) * MAX((0 - 7)/(7), 0)</f>
        <v/>
      </c>
      <c r="S303" s="9">
        <f>SUMIFS('Stock - ETA'!$H$3:H2202,'Stock - ETA'!$F$3:F2202,'Rango proyecciones'!C303,'Stock - ETA'!$Q$3:Q2202,'Rango proyecciones'!$AJ$5)</f>
        <v/>
      </c>
      <c r="T303" s="9">
        <f>SUMIF('Stock - Puerto Chile'!$G$2:G649,'Rango proyecciones'!C303,'Stock - Puerto Chile'!$N$2:N649)</f>
        <v/>
      </c>
      <c r="U303" s="9">
        <f>0 * (0 / 24)</f>
        <v/>
      </c>
      <c r="V303" s="9">
        <f>48020 * (0 / 24)</f>
        <v/>
      </c>
      <c r="W303" s="17">
        <f>H303 + V303 + S303</f>
        <v/>
      </c>
      <c r="X303" s="6">
        <f>SUMIFS('Stock - ETA'!$S$3:S2202,'Stock - ETA'!$F$3:F2202,'Rango proyecciones'!C303,'Stock - ETA'!$AA$3:AA2202,'Rango proyecciones'!$AJ$5) + SUMIFS('Stock - ETA'!$R$3:R2202,'Stock - ETA'!$F$3:F2202,'Rango proyecciones'!C303,'Stock - ETA'!$AA$3:AA2202,'Rango proyecciones'!$AJ$7)</f>
        <v/>
      </c>
      <c r="Y303" s="9" t="n"/>
      <c r="Z303" s="17">
        <f>X303 + Y303</f>
        <v/>
      </c>
      <c r="AA303" s="9">
        <f>SUMIFS('Stock - ETA'!$I$3:I2202,'Stock - ETA'!$F$3:F2202,'Rango proyecciones'!C303,'Stock - ETA'!$Q$3:Q2202,'Rango proyecciones'!$AJ$5) + SUMIFS('Stock - ETA'!$H$3:H2202,'Stock - ETA'!$F$3:F2202,'Rango proyecciones'!C303,'Stock - ETA'!$Q$3:Q2202,'Rango proyecciones'!$AJ$7)</f>
        <v/>
      </c>
      <c r="AB303" s="9" t="n"/>
      <c r="AC303" s="17">
        <f>AA303 + AB303</f>
        <v/>
      </c>
      <c r="AD303" s="6" t="n">
        <v>81942</v>
      </c>
      <c r="AE303" s="9">
        <f>SUMIFS('Stock - ETA'!$T$3:T2202,'Stock - ETA'!$F$3:F2202,'Rango proyecciones'!C303,'Stock - ETA'!$AA$3:AA2202,'Rango proyecciones'!$AJ$5) + SUMIFS('Stock - ETA'!$S$3:S2202,'Stock - ETA'!$F$3:F2202,'Rango proyecciones'!C303,'Stock - ETA'!$AA$3:AA2202,'Rango proyecciones'!$AJ$8)</f>
        <v/>
      </c>
      <c r="AF303" s="17">
        <f> 0.6 * AD303 + AE303</f>
        <v/>
      </c>
      <c r="AG303" s="9">
        <f>SUMIFS('Stock - ETA'!$J$3:J2202,'Stock - ETA'!$F$3:F2202,'Rango proyecciones'!C303,'Stock - ETA'!$Q$3:Q2202,'Rango proyecciones'!$AJ$5) + SUMIFS('Stock - ETA'!$I$3:I2202,'Stock - ETA'!$F$3:F2202,'Rango proyecciones'!C303,'Stock - ETA'!$Q$3:Q2202,'Rango proyecciones'!$AJ$8)</f>
        <v/>
      </c>
      <c r="AH303" s="17">
        <f> 0.6 * AD303 + AG303</f>
        <v/>
      </c>
      <c r="AI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shanghai1021739</t>
        </is>
      </c>
      <c r="D304" s="4" t="inlineStr">
        <is>
          <t>Agrosuper Shanghai</t>
        </is>
      </c>
      <c r="E304" s="4" t="n">
        <v>1021739</v>
      </c>
      <c r="F304" s="4" t="inlineStr">
        <is>
          <t>GO Cab Part@ Cj 20k AS</t>
        </is>
      </c>
      <c r="G304" s="4" t="inlineStr">
        <is>
          <t>Cabeza</t>
        </is>
      </c>
      <c r="H304" s="6" t="n">
        <v>45632.68</v>
      </c>
      <c r="I304" s="9" t="n">
        <v>21623</v>
      </c>
      <c r="J304" s="9" t="n">
        <v>24964.174</v>
      </c>
      <c r="K304" s="9" t="n">
        <v>41482.27</v>
      </c>
      <c r="L304" s="6">
        <f>MAX(J304 - K304, 0) * MAX((0 - 10)/(10), 0)</f>
        <v/>
      </c>
      <c r="M304" s="9">
        <f>SUMIFS('Stock - ETA'!$R$3:R2202,'Stock - ETA'!$F$3:F2202,'Rango proyecciones'!C304,'Stock - ETA'!$AA$3:AA2202,'Rango proyecciones'!$AJ$5)</f>
        <v/>
      </c>
      <c r="N304" s="9">
        <f>SUMIF('Stock - Puerto Chile'!$G$2:G649,'Rango proyecciones'!C304,'Stock - Puerto Chile'!$L$2:L649)</f>
        <v/>
      </c>
      <c r="O304" s="9">
        <f>0 * (0 / 24)</f>
        <v/>
      </c>
      <c r="P304" s="9">
        <f>0 * (0 / 24)</f>
        <v/>
      </c>
      <c r="Q304" s="17">
        <f>H304 + P304 + M304</f>
        <v/>
      </c>
      <c r="R304" s="9">
        <f>MAX(J304 - K304, 0) * MAX((0 - 7)/(7), 0)</f>
        <v/>
      </c>
      <c r="S304" s="9">
        <f>SUMIFS('Stock - ETA'!$H$3:H2202,'Stock - ETA'!$F$3:F2202,'Rango proyecciones'!C304,'Stock - ETA'!$Q$3:Q2202,'Rango proyecciones'!$AJ$5)</f>
        <v/>
      </c>
      <c r="T304" s="9">
        <f>SUMIF('Stock - Puerto Chile'!$G$2:G649,'Rango proyecciones'!C304,'Stock - Puerto Chile'!$N$2:N649)</f>
        <v/>
      </c>
      <c r="U304" s="9">
        <f>0 * (0 / 24)</f>
        <v/>
      </c>
      <c r="V304" s="9">
        <f>0 * (0 / 24)</f>
        <v/>
      </c>
      <c r="W304" s="17">
        <f>H304 + V304 + S304</f>
        <v/>
      </c>
      <c r="X304" s="6">
        <f>SUMIFS('Stock - ETA'!$S$3:S2202,'Stock - ETA'!$F$3:F2202,'Rango proyecciones'!C304,'Stock - ETA'!$AA$3:AA2202,'Rango proyecciones'!$AJ$5) + SUMIFS('Stock - ETA'!$R$3:R2202,'Stock - ETA'!$F$3:F2202,'Rango proyecciones'!C304,'Stock - ETA'!$AA$3:AA2202,'Rango proyecciones'!$AJ$7)</f>
        <v/>
      </c>
      <c r="Y304" s="9" t="n"/>
      <c r="Z304" s="17">
        <f>X304 + Y304</f>
        <v/>
      </c>
      <c r="AA304" s="9">
        <f>SUMIFS('Stock - ETA'!$I$3:I2202,'Stock - ETA'!$F$3:F2202,'Rango proyecciones'!C304,'Stock - ETA'!$Q$3:Q2202,'Rango proyecciones'!$AJ$5) + SUMIFS('Stock - ETA'!$H$3:H2202,'Stock - ETA'!$F$3:F2202,'Rango proyecciones'!C304,'Stock - ETA'!$Q$3:Q2202,'Rango proyecciones'!$AJ$7)</f>
        <v/>
      </c>
      <c r="AB304" s="9" t="n"/>
      <c r="AC304" s="17">
        <f>AA304 + AB304</f>
        <v/>
      </c>
      <c r="AD304" s="6" t="n"/>
      <c r="AE304" s="9">
        <f>SUMIFS('Stock - ETA'!$T$3:T2202,'Stock - ETA'!$F$3:F2202,'Rango proyecciones'!C304,'Stock - ETA'!$AA$3:AA2202,'Rango proyecciones'!$AJ$5) + SUMIFS('Stock - ETA'!$S$3:S2202,'Stock - ETA'!$F$3:F2202,'Rango proyecciones'!C304,'Stock - ETA'!$AA$3:AA2202,'Rango proyecciones'!$AJ$8)</f>
        <v/>
      </c>
      <c r="AF304" s="17">
        <f> 0.6 * AD304 + AE304</f>
        <v/>
      </c>
      <c r="AG304" s="9">
        <f>SUMIFS('Stock - ETA'!$J$3:J2202,'Stock - ETA'!$F$3:F2202,'Rango proyecciones'!C304,'Stock - ETA'!$Q$3:Q2202,'Rango proyecciones'!$AJ$5) + SUMIFS('Stock - ETA'!$I$3:I2202,'Stock - ETA'!$F$3:F2202,'Rango proyecciones'!C304,'Stock - ETA'!$Q$3:Q2202,'Rango proyecciones'!$AJ$8)</f>
        <v/>
      </c>
      <c r="AH304" s="17">
        <f> 0.6 * AD304 + AG304</f>
        <v/>
      </c>
      <c r="AI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shanghai1021740</t>
        </is>
      </c>
      <c r="D305" s="4" t="inlineStr">
        <is>
          <t>Agrosuper Shanghai</t>
        </is>
      </c>
      <c r="E305" s="4" t="n">
        <v>1021740</v>
      </c>
      <c r="F305" s="4" t="inlineStr">
        <is>
          <t>GO Pana S/Corazón@ Cj 20k AS</t>
        </is>
      </c>
      <c r="G305" s="4" t="inlineStr">
        <is>
          <t>Subprod</t>
        </is>
      </c>
      <c r="H305" s="6" t="n">
        <v>123044.708</v>
      </c>
      <c r="I305" s="9" t="n">
        <v>122013</v>
      </c>
      <c r="J305" s="9" t="n">
        <v>0</v>
      </c>
      <c r="K305" s="9" t="n">
        <v>0</v>
      </c>
      <c r="L305" s="6">
        <f>MAX(J305 - K305, 0) * MAX((0 - 10)/(10), 0)</f>
        <v/>
      </c>
      <c r="M305" s="9">
        <f>SUMIFS('Stock - ETA'!$R$3:R2202,'Stock - ETA'!$F$3:F2202,'Rango proyecciones'!C305,'Stock - ETA'!$AA$3:AA2202,'Rango proyecciones'!$AJ$5)</f>
        <v/>
      </c>
      <c r="N305" s="9">
        <f>SUMIF('Stock - Puerto Chile'!$G$2:G649,'Rango proyecciones'!C305,'Stock - Puerto Chile'!$L$2:L649)</f>
        <v/>
      </c>
      <c r="O305" s="9" t="n"/>
      <c r="P305" s="9" t="n"/>
      <c r="Q305" s="17">
        <f>H305 + P305 + M305</f>
        <v/>
      </c>
      <c r="R305" s="9">
        <f>MAX(J305 - K305, 0) * MAX((0 - 7)/(7), 0)</f>
        <v/>
      </c>
      <c r="S305" s="9">
        <f>SUMIFS('Stock - ETA'!$H$3:H2202,'Stock - ETA'!$F$3:F2202,'Rango proyecciones'!C305,'Stock - ETA'!$Q$3:Q2202,'Rango proyecciones'!$AJ$5)</f>
        <v/>
      </c>
      <c r="T305" s="9">
        <f>SUMIF('Stock - Puerto Chile'!$G$2:G649,'Rango proyecciones'!C305,'Stock - Puerto Chile'!$N$2:N649)</f>
        <v/>
      </c>
      <c r="U305" s="9" t="n"/>
      <c r="V305" s="9" t="n"/>
      <c r="W305" s="17">
        <f>H305 + V305 + S305</f>
        <v/>
      </c>
      <c r="X305" s="6">
        <f>SUMIFS('Stock - ETA'!$S$3:S2202,'Stock - ETA'!$F$3:F2202,'Rango proyecciones'!C305,'Stock - ETA'!$AA$3:AA2202,'Rango proyecciones'!$AJ$5) + SUMIFS('Stock - ETA'!$R$3:R2202,'Stock - ETA'!$F$3:F2202,'Rango proyecciones'!C305,'Stock - ETA'!$AA$3:AA2202,'Rango proyecciones'!$AJ$7)</f>
        <v/>
      </c>
      <c r="Y305" s="9" t="n"/>
      <c r="Z305" s="17">
        <f>X305 + Y305</f>
        <v/>
      </c>
      <c r="AA305" s="9">
        <f>SUMIFS('Stock - ETA'!$I$3:I2202,'Stock - ETA'!$F$3:F2202,'Rango proyecciones'!C305,'Stock - ETA'!$Q$3:Q2202,'Rango proyecciones'!$AJ$5) + SUMIFS('Stock - ETA'!$H$3:H2202,'Stock - ETA'!$F$3:F2202,'Rango proyecciones'!C305,'Stock - ETA'!$Q$3:Q2202,'Rango proyecciones'!$AJ$7)</f>
        <v/>
      </c>
      <c r="AB305" s="9" t="n"/>
      <c r="AC305" s="17">
        <f>AA305 + AB305</f>
        <v/>
      </c>
      <c r="AD305" s="6" t="n">
        <v>182388</v>
      </c>
      <c r="AE305" s="9">
        <f>SUMIFS('Stock - ETA'!$T$3:T2202,'Stock - ETA'!$F$3:F2202,'Rango proyecciones'!C305,'Stock - ETA'!$AA$3:AA2202,'Rango proyecciones'!$AJ$5) + SUMIFS('Stock - ETA'!$S$3:S2202,'Stock - ETA'!$F$3:F2202,'Rango proyecciones'!C305,'Stock - ETA'!$AA$3:AA2202,'Rango proyecciones'!$AJ$8)</f>
        <v/>
      </c>
      <c r="AF305" s="17">
        <f> 0.6 * AD305 + AE305</f>
        <v/>
      </c>
      <c r="AG305" s="9">
        <f>SUMIFS('Stock - ETA'!$J$3:J2202,'Stock - ETA'!$F$3:F2202,'Rango proyecciones'!C305,'Stock - ETA'!$Q$3:Q2202,'Rango proyecciones'!$AJ$5) + SUMIFS('Stock - ETA'!$I$3:I2202,'Stock - ETA'!$F$3:F2202,'Rango proyecciones'!C305,'Stock - ETA'!$Q$3:Q2202,'Rango proyecciones'!$AJ$8)</f>
        <v/>
      </c>
      <c r="AH305" s="17">
        <f> 0.6 * AD305 + AG305</f>
        <v/>
      </c>
      <c r="AI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shanghai1021766</t>
        </is>
      </c>
      <c r="D306" s="4" t="inlineStr">
        <is>
          <t>Agrosuper Shanghai</t>
        </is>
      </c>
      <c r="E306" s="4" t="n">
        <v>1021766</v>
      </c>
      <c r="F306" s="4" t="inlineStr">
        <is>
          <t>GO Hso Cogote@ Cj 20k AS</t>
        </is>
      </c>
      <c r="G306" s="4" t="inlineStr">
        <is>
          <t>Huesos</t>
        </is>
      </c>
      <c r="H306" s="6" t="n">
        <v>340128</v>
      </c>
      <c r="I306" s="9" t="n">
        <v>510570</v>
      </c>
      <c r="J306" s="9" t="n">
        <v>377039.5</v>
      </c>
      <c r="K306" s="9" t="n">
        <v>349458.6</v>
      </c>
      <c r="L306" s="6">
        <f>MAX(J306 - K306, 0) * MAX((0 - 10)/(10), 0)</f>
        <v/>
      </c>
      <c r="M306" s="9">
        <f>SUMIFS('Stock - ETA'!$R$3:R2202,'Stock - ETA'!$F$3:F2202,'Rango proyecciones'!C306,'Stock - ETA'!$AA$3:AA2202,'Rango proyecciones'!$AJ$5)</f>
        <v/>
      </c>
      <c r="N306" s="9">
        <f>SUMIF('Stock - Puerto Chile'!$G$2:G649,'Rango proyecciones'!C306,'Stock - Puerto Chile'!$L$2:L649)</f>
        <v/>
      </c>
      <c r="O306" s="9">
        <f>0 * (0 / 24)</f>
        <v/>
      </c>
      <c r="P306" s="9">
        <f>0 * (0 / 24)</f>
        <v/>
      </c>
      <c r="Q306" s="17">
        <f>H306 + P306 + M306</f>
        <v/>
      </c>
      <c r="R306" s="9">
        <f>MAX(J306 - K306, 0) * MAX((0 - 7)/(7), 0)</f>
        <v/>
      </c>
      <c r="S306" s="9">
        <f>SUMIFS('Stock - ETA'!$H$3:H2202,'Stock - ETA'!$F$3:F2202,'Rango proyecciones'!C306,'Stock - ETA'!$Q$3:Q2202,'Rango proyecciones'!$AJ$5)</f>
        <v/>
      </c>
      <c r="T306" s="9">
        <f>SUMIF('Stock - Puerto Chile'!$G$2:G649,'Rango proyecciones'!C306,'Stock - Puerto Chile'!$N$2:N649)</f>
        <v/>
      </c>
      <c r="U306" s="9">
        <f>0 * (0 / 24)</f>
        <v/>
      </c>
      <c r="V306" s="9">
        <f>0 * (0 / 24)</f>
        <v/>
      </c>
      <c r="W306" s="17">
        <f>H306 + V306 + S306</f>
        <v/>
      </c>
      <c r="X306" s="6">
        <f>SUMIFS('Stock - ETA'!$S$3:S2202,'Stock - ETA'!$F$3:F2202,'Rango proyecciones'!C306,'Stock - ETA'!$AA$3:AA2202,'Rango proyecciones'!$AJ$5) + SUMIFS('Stock - ETA'!$R$3:R2202,'Stock - ETA'!$F$3:F2202,'Rango proyecciones'!C306,'Stock - ETA'!$AA$3:AA2202,'Rango proyecciones'!$AJ$7)</f>
        <v/>
      </c>
      <c r="Y306" s="9" t="n"/>
      <c r="Z306" s="17">
        <f>X306 + Y306</f>
        <v/>
      </c>
      <c r="AA306" s="9">
        <f>SUMIFS('Stock - ETA'!$I$3:I2202,'Stock - ETA'!$F$3:F2202,'Rango proyecciones'!C306,'Stock - ETA'!$Q$3:Q2202,'Rango proyecciones'!$AJ$5) + SUMIFS('Stock - ETA'!$H$3:H2202,'Stock - ETA'!$F$3:F2202,'Rango proyecciones'!C306,'Stock - ETA'!$Q$3:Q2202,'Rango proyecciones'!$AJ$7)</f>
        <v/>
      </c>
      <c r="AB306" s="9" t="n"/>
      <c r="AC306" s="17">
        <f>AA306 + AB306</f>
        <v/>
      </c>
      <c r="AD306" s="6" t="n">
        <v>384691</v>
      </c>
      <c r="AE306" s="9">
        <f>SUMIFS('Stock - ETA'!$T$3:T2202,'Stock - ETA'!$F$3:F2202,'Rango proyecciones'!C306,'Stock - ETA'!$AA$3:AA2202,'Rango proyecciones'!$AJ$5) + SUMIFS('Stock - ETA'!$S$3:S2202,'Stock - ETA'!$F$3:F2202,'Rango proyecciones'!C306,'Stock - ETA'!$AA$3:AA2202,'Rango proyecciones'!$AJ$8)</f>
        <v/>
      </c>
      <c r="AF306" s="17">
        <f> 0.6 * AD306 + AE306</f>
        <v/>
      </c>
      <c r="AG306" s="9">
        <f>SUMIFS('Stock - ETA'!$J$3:J2202,'Stock - ETA'!$F$3:F2202,'Rango proyecciones'!C306,'Stock - ETA'!$Q$3:Q2202,'Rango proyecciones'!$AJ$5) + SUMIFS('Stock - ETA'!$I$3:I2202,'Stock - ETA'!$F$3:F2202,'Rango proyecciones'!C306,'Stock - ETA'!$Q$3:Q2202,'Rango proyecciones'!$AJ$8)</f>
        <v/>
      </c>
      <c r="AH306" s="17">
        <f> 0.6 * AD306 + AG306</f>
        <v/>
      </c>
      <c r="AI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shanghai1021767</t>
        </is>
      </c>
      <c r="D307" s="4" t="inlineStr">
        <is>
          <t>Agrosuper Shanghai</t>
        </is>
      </c>
      <c r="E307" s="4" t="n">
        <v>1021767</v>
      </c>
      <c r="F307" s="4" t="inlineStr">
        <is>
          <t>GO Tira Hso Ctro@ Cj 20k AS</t>
        </is>
      </c>
      <c r="G307" s="4" t="inlineStr">
        <is>
          <t>Huesos</t>
        </is>
      </c>
      <c r="H307" s="6" t="n">
        <v>315396</v>
      </c>
      <c r="I307" s="9" t="n">
        <v>538056</v>
      </c>
      <c r="J307" s="9" t="n">
        <v>360514.58</v>
      </c>
      <c r="K307" s="9" t="n">
        <v>429581.44</v>
      </c>
      <c r="L307" s="6">
        <f>MAX(J307 - K307, 0) * MAX((0 - 10)/(10), 0)</f>
        <v/>
      </c>
      <c r="M307" s="9">
        <f>SUMIFS('Stock - ETA'!$R$3:R2202,'Stock - ETA'!$F$3:F2202,'Rango proyecciones'!C307,'Stock - ETA'!$AA$3:AA2202,'Rango proyecciones'!$AJ$5)</f>
        <v/>
      </c>
      <c r="N307" s="9">
        <f>SUMIF('Stock - Puerto Chile'!$G$2:G649,'Rango proyecciones'!C307,'Stock - Puerto Chile'!$L$2:L649)</f>
        <v/>
      </c>
      <c r="O307" s="9" t="n"/>
      <c r="P307" s="9" t="n"/>
      <c r="Q307" s="17">
        <f>H307 + P307 + M307</f>
        <v/>
      </c>
      <c r="R307" s="9">
        <f>MAX(J307 - K307, 0) * MAX((0 - 7)/(7), 0)</f>
        <v/>
      </c>
      <c r="S307" s="9">
        <f>SUMIFS('Stock - ETA'!$H$3:H2202,'Stock - ETA'!$F$3:F2202,'Rango proyecciones'!C307,'Stock - ETA'!$Q$3:Q2202,'Rango proyecciones'!$AJ$5)</f>
        <v/>
      </c>
      <c r="T307" s="9">
        <f>SUMIF('Stock - Puerto Chile'!$G$2:G649,'Rango proyecciones'!C307,'Stock - Puerto Chile'!$N$2:N649)</f>
        <v/>
      </c>
      <c r="U307" s="9" t="n"/>
      <c r="V307" s="9" t="n"/>
      <c r="W307" s="17">
        <f>H307 + V307 + S307</f>
        <v/>
      </c>
      <c r="X307" s="6">
        <f>SUMIFS('Stock - ETA'!$S$3:S2202,'Stock - ETA'!$F$3:F2202,'Rango proyecciones'!C307,'Stock - ETA'!$AA$3:AA2202,'Rango proyecciones'!$AJ$5) + SUMIFS('Stock - ETA'!$R$3:R2202,'Stock - ETA'!$F$3:F2202,'Rango proyecciones'!C307,'Stock - ETA'!$AA$3:AA2202,'Rango proyecciones'!$AJ$7)</f>
        <v/>
      </c>
      <c r="Y307" s="9" t="n"/>
      <c r="Z307" s="17">
        <f>X307 + Y307</f>
        <v/>
      </c>
      <c r="AA307" s="9">
        <f>SUMIFS('Stock - ETA'!$I$3:I2202,'Stock - ETA'!$F$3:F2202,'Rango proyecciones'!C307,'Stock - ETA'!$Q$3:Q2202,'Rango proyecciones'!$AJ$5) + SUMIFS('Stock - ETA'!$H$3:H2202,'Stock - ETA'!$F$3:F2202,'Rango proyecciones'!C307,'Stock - ETA'!$Q$3:Q2202,'Rango proyecciones'!$AJ$7)</f>
        <v/>
      </c>
      <c r="AB307" s="9" t="n"/>
      <c r="AC307" s="17">
        <f>AA307 + AB307</f>
        <v/>
      </c>
      <c r="AD307" s="6" t="n">
        <v>480000</v>
      </c>
      <c r="AE307" s="9">
        <f>SUMIFS('Stock - ETA'!$T$3:T2202,'Stock - ETA'!$F$3:F2202,'Rango proyecciones'!C307,'Stock - ETA'!$AA$3:AA2202,'Rango proyecciones'!$AJ$5) + SUMIFS('Stock - ETA'!$S$3:S2202,'Stock - ETA'!$F$3:F2202,'Rango proyecciones'!C307,'Stock - ETA'!$AA$3:AA2202,'Rango proyecciones'!$AJ$8)</f>
        <v/>
      </c>
      <c r="AF307" s="17">
        <f> 0.6 * AD307 + AE307</f>
        <v/>
      </c>
      <c r="AG307" s="9">
        <f>SUMIFS('Stock - ETA'!$J$3:J2202,'Stock - ETA'!$F$3:F2202,'Rango proyecciones'!C307,'Stock - ETA'!$Q$3:Q2202,'Rango proyecciones'!$AJ$5) + SUMIFS('Stock - ETA'!$I$3:I2202,'Stock - ETA'!$F$3:F2202,'Rango proyecciones'!C307,'Stock - ETA'!$Q$3:Q2202,'Rango proyecciones'!$AJ$8)</f>
        <v/>
      </c>
      <c r="AH307" s="17">
        <f> 0.6 * AD307 + AG307</f>
        <v/>
      </c>
      <c r="AI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shanghai1021774</t>
        </is>
      </c>
      <c r="D308" s="4" t="inlineStr">
        <is>
          <t>Agrosuper Shanghai</t>
        </is>
      </c>
      <c r="E308" s="4" t="n">
        <v>1021774</v>
      </c>
      <c r="F308" s="4" t="inlineStr">
        <is>
          <t>GO Hso húmer@ Bo Cj 20k AS</t>
        </is>
      </c>
      <c r="G308" s="4" t="inlineStr">
        <is>
          <t>Huesos</t>
        </is>
      </c>
      <c r="H308" s="6" t="n">
        <v>96040</v>
      </c>
      <c r="I308" s="9" t="n">
        <v>71860</v>
      </c>
      <c r="J308" s="9" t="n">
        <v>78273.06</v>
      </c>
      <c r="K308" s="9" t="n">
        <v>70794.83</v>
      </c>
      <c r="L308" s="6">
        <f>MAX(J308 - K308, 0) * MAX((0 - 10)/(10), 0)</f>
        <v/>
      </c>
      <c r="M308" s="9">
        <f>SUMIFS('Stock - ETA'!$R$3:R2202,'Stock - ETA'!$F$3:F2202,'Rango proyecciones'!C308,'Stock - ETA'!$AA$3:AA2202,'Rango proyecciones'!$AJ$5)</f>
        <v/>
      </c>
      <c r="N308" s="9">
        <f>SUMIF('Stock - Puerto Chile'!$G$2:G649,'Rango proyecciones'!C308,'Stock - Puerto Chile'!$L$2:L649)</f>
        <v/>
      </c>
      <c r="O308" s="9" t="n"/>
      <c r="P308" s="9" t="n"/>
      <c r="Q308" s="17">
        <f>H308 + P308 + M308</f>
        <v/>
      </c>
      <c r="R308" s="9">
        <f>MAX(J308 - K308, 0) * MAX((0 - 7)/(7), 0)</f>
        <v/>
      </c>
      <c r="S308" s="9">
        <f>SUMIFS('Stock - ETA'!$H$3:H2202,'Stock - ETA'!$F$3:F2202,'Rango proyecciones'!C308,'Stock - ETA'!$Q$3:Q2202,'Rango proyecciones'!$AJ$5)</f>
        <v/>
      </c>
      <c r="T308" s="9">
        <f>SUMIF('Stock - Puerto Chile'!$G$2:G649,'Rango proyecciones'!C308,'Stock - Puerto Chile'!$N$2:N649)</f>
        <v/>
      </c>
      <c r="U308" s="9" t="n"/>
      <c r="V308" s="9" t="n"/>
      <c r="W308" s="17">
        <f>H308 + V308 + S308</f>
        <v/>
      </c>
      <c r="X308" s="6">
        <f>SUMIFS('Stock - ETA'!$S$3:S2202,'Stock - ETA'!$F$3:F2202,'Rango proyecciones'!C308,'Stock - ETA'!$AA$3:AA2202,'Rango proyecciones'!$AJ$5) + SUMIFS('Stock - ETA'!$R$3:R2202,'Stock - ETA'!$F$3:F2202,'Rango proyecciones'!C308,'Stock - ETA'!$AA$3:AA2202,'Rango proyecciones'!$AJ$7)</f>
        <v/>
      </c>
      <c r="Y308" s="9" t="n"/>
      <c r="Z308" s="17">
        <f>X308 + Y308</f>
        <v/>
      </c>
      <c r="AA308" s="9">
        <f>SUMIFS('Stock - ETA'!$I$3:I2202,'Stock - ETA'!$F$3:F2202,'Rango proyecciones'!C308,'Stock - ETA'!$Q$3:Q2202,'Rango proyecciones'!$AJ$5) + SUMIFS('Stock - ETA'!$H$3:H2202,'Stock - ETA'!$F$3:F2202,'Rango proyecciones'!C308,'Stock - ETA'!$Q$3:Q2202,'Rango proyecciones'!$AJ$7)</f>
        <v/>
      </c>
      <c r="AB308" s="9" t="n"/>
      <c r="AC308" s="17">
        <f>AA308 + AB308</f>
        <v/>
      </c>
      <c r="AD308" s="6" t="n">
        <v>65147</v>
      </c>
      <c r="AE308" s="9">
        <f>SUMIFS('Stock - ETA'!$T$3:T2202,'Stock - ETA'!$F$3:F2202,'Rango proyecciones'!C308,'Stock - ETA'!$AA$3:AA2202,'Rango proyecciones'!$AJ$5) + SUMIFS('Stock - ETA'!$S$3:S2202,'Stock - ETA'!$F$3:F2202,'Rango proyecciones'!C308,'Stock - ETA'!$AA$3:AA2202,'Rango proyecciones'!$AJ$8)</f>
        <v/>
      </c>
      <c r="AF308" s="17">
        <f> 0.6 * AD308 + AE308</f>
        <v/>
      </c>
      <c r="AG308" s="9">
        <f>SUMIFS('Stock - ETA'!$J$3:J2202,'Stock - ETA'!$F$3:F2202,'Rango proyecciones'!C308,'Stock - ETA'!$Q$3:Q2202,'Rango proyecciones'!$AJ$5) + SUMIFS('Stock - ETA'!$I$3:I2202,'Stock - ETA'!$F$3:F2202,'Rango proyecciones'!C308,'Stock - ETA'!$Q$3:Q2202,'Rango proyecciones'!$AJ$8)</f>
        <v/>
      </c>
      <c r="AH308" s="17">
        <f> 0.6 * AD308 + AG308</f>
        <v/>
      </c>
      <c r="AI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shanghai1021905</t>
        </is>
      </c>
      <c r="D309" s="4" t="inlineStr">
        <is>
          <t>Agrosuper Shanghai</t>
        </is>
      </c>
      <c r="E309" s="4" t="n">
        <v>1021905</v>
      </c>
      <c r="F309" s="4" t="inlineStr">
        <is>
          <t>GO Reco 70/30 @ Cj 20k AS</t>
        </is>
      </c>
      <c r="G309" s="4" t="inlineStr">
        <is>
          <t>Recortes</t>
        </is>
      </c>
      <c r="H309" s="6" t="n">
        <v>119473.56</v>
      </c>
      <c r="I309" s="9" t="n">
        <v>143495</v>
      </c>
      <c r="J309" s="9" t="n">
        <v>0</v>
      </c>
      <c r="K309" s="9" t="n">
        <v>0</v>
      </c>
      <c r="L309" s="6">
        <f>MAX(J309 - K309, 0) * MAX((0 - 10)/(10), 0)</f>
        <v/>
      </c>
      <c r="M309" s="9">
        <f>SUMIFS('Stock - ETA'!$R$3:R2202,'Stock - ETA'!$F$3:F2202,'Rango proyecciones'!C309,'Stock - ETA'!$AA$3:AA2202,'Rango proyecciones'!$AJ$5)</f>
        <v/>
      </c>
      <c r="N309" s="9">
        <f>SUMIF('Stock - Puerto Chile'!$G$2:G649,'Rango proyecciones'!C309,'Stock - Puerto Chile'!$L$2:L649)</f>
        <v/>
      </c>
      <c r="O309" s="9" t="n"/>
      <c r="P309" s="9" t="n"/>
      <c r="Q309" s="17">
        <f>H309 + P309 + M309</f>
        <v/>
      </c>
      <c r="R309" s="9">
        <f>MAX(J309 - K309, 0) * MAX((0 - 7)/(7), 0)</f>
        <v/>
      </c>
      <c r="S309" s="9">
        <f>SUMIFS('Stock - ETA'!$H$3:H2202,'Stock - ETA'!$F$3:F2202,'Rango proyecciones'!C309,'Stock - ETA'!$Q$3:Q2202,'Rango proyecciones'!$AJ$5)</f>
        <v/>
      </c>
      <c r="T309" s="9">
        <f>SUMIF('Stock - Puerto Chile'!$G$2:G649,'Rango proyecciones'!C309,'Stock - Puerto Chile'!$N$2:N649)</f>
        <v/>
      </c>
      <c r="U309" s="9" t="n"/>
      <c r="V309" s="9" t="n"/>
      <c r="W309" s="17">
        <f>H309 + V309 + S309</f>
        <v/>
      </c>
      <c r="X309" s="6">
        <f>SUMIFS('Stock - ETA'!$S$3:S2202,'Stock - ETA'!$F$3:F2202,'Rango proyecciones'!C309,'Stock - ETA'!$AA$3:AA2202,'Rango proyecciones'!$AJ$5) + SUMIFS('Stock - ETA'!$R$3:R2202,'Stock - ETA'!$F$3:F2202,'Rango proyecciones'!C309,'Stock - ETA'!$AA$3:AA2202,'Rango proyecciones'!$AJ$7)</f>
        <v/>
      </c>
      <c r="Y309" s="9" t="n"/>
      <c r="Z309" s="17">
        <f>X309 + Y309</f>
        <v/>
      </c>
      <c r="AA309" s="9">
        <f>SUMIFS('Stock - ETA'!$I$3:I2202,'Stock - ETA'!$F$3:F2202,'Rango proyecciones'!C309,'Stock - ETA'!$Q$3:Q2202,'Rango proyecciones'!$AJ$5) + SUMIFS('Stock - ETA'!$H$3:H2202,'Stock - ETA'!$F$3:F2202,'Rango proyecciones'!C309,'Stock - ETA'!$Q$3:Q2202,'Rango proyecciones'!$AJ$7)</f>
        <v/>
      </c>
      <c r="AB309" s="9" t="n"/>
      <c r="AC309" s="17">
        <f>AA309 + AB309</f>
        <v/>
      </c>
      <c r="AD309" s="6" t="n">
        <v>83992</v>
      </c>
      <c r="AE309" s="9">
        <f>SUMIFS('Stock - ETA'!$T$3:T2202,'Stock - ETA'!$F$3:F2202,'Rango proyecciones'!C309,'Stock - ETA'!$AA$3:AA2202,'Rango proyecciones'!$AJ$5) + SUMIFS('Stock - ETA'!$S$3:S2202,'Stock - ETA'!$F$3:F2202,'Rango proyecciones'!C309,'Stock - ETA'!$AA$3:AA2202,'Rango proyecciones'!$AJ$8)</f>
        <v/>
      </c>
      <c r="AF309" s="17">
        <f> 0.6 * AD309 + AE309</f>
        <v/>
      </c>
      <c r="AG309" s="9">
        <f>SUMIFS('Stock - ETA'!$J$3:J2202,'Stock - ETA'!$F$3:F2202,'Rango proyecciones'!C309,'Stock - ETA'!$Q$3:Q2202,'Rango proyecciones'!$AJ$5) + SUMIFS('Stock - ETA'!$I$3:I2202,'Stock - ETA'!$F$3:F2202,'Rango proyecciones'!C309,'Stock - ETA'!$Q$3:Q2202,'Rango proyecciones'!$AJ$8)</f>
        <v/>
      </c>
      <c r="AH309" s="17">
        <f> 0.6 * AD309 + AG309</f>
        <v/>
      </c>
      <c r="AI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shanghai1021992</t>
        </is>
      </c>
      <c r="D310" s="4" t="inlineStr">
        <is>
          <t>Agrosuper Shanghai</t>
        </is>
      </c>
      <c r="E310" s="4" t="n">
        <v>1021992</v>
      </c>
      <c r="F310" s="4" t="inlineStr">
        <is>
          <t>GO Lom Tocino@ Cj 20k AS</t>
        </is>
      </c>
      <c r="G310" s="4" t="inlineStr">
        <is>
          <t>Grasas</t>
        </is>
      </c>
      <c r="H310" s="6" t="n">
        <v>243860</v>
      </c>
      <c r="I310" s="9" t="n">
        <v>243860</v>
      </c>
      <c r="J310" s="9" t="n">
        <v>0</v>
      </c>
      <c r="K310" s="9" t="n">
        <v>0</v>
      </c>
      <c r="L310" s="6">
        <f>MAX(J310 - K310, 0) * MAX((0 - 10)/(10), 0)</f>
        <v/>
      </c>
      <c r="M310" s="9">
        <f>SUMIFS('Stock - ETA'!$R$3:R2202,'Stock - ETA'!$F$3:F2202,'Rango proyecciones'!C310,'Stock - ETA'!$AA$3:AA2202,'Rango proyecciones'!$AJ$5)</f>
        <v/>
      </c>
      <c r="N310" s="9">
        <f>SUMIF('Stock - Puerto Chile'!$G$2:G649,'Rango proyecciones'!C310,'Stock - Puerto Chile'!$L$2:L649)</f>
        <v/>
      </c>
      <c r="O310" s="9" t="n"/>
      <c r="P310" s="9" t="n"/>
      <c r="Q310" s="17">
        <f>H310 + P310 + M310</f>
        <v/>
      </c>
      <c r="R310" s="9">
        <f>MAX(J310 - K310, 0) * MAX((0 - 7)/(7), 0)</f>
        <v/>
      </c>
      <c r="S310" s="9">
        <f>SUMIFS('Stock - ETA'!$H$3:H2202,'Stock - ETA'!$F$3:F2202,'Rango proyecciones'!C310,'Stock - ETA'!$Q$3:Q2202,'Rango proyecciones'!$AJ$5)</f>
        <v/>
      </c>
      <c r="T310" s="9">
        <f>SUMIF('Stock - Puerto Chile'!$G$2:G649,'Rango proyecciones'!C310,'Stock - Puerto Chile'!$N$2:N649)</f>
        <v/>
      </c>
      <c r="U310" s="9" t="n"/>
      <c r="V310" s="9" t="n"/>
      <c r="W310" s="17">
        <f>H310 + V310 + S310</f>
        <v/>
      </c>
      <c r="X310" s="6">
        <f>SUMIFS('Stock - ETA'!$S$3:S2202,'Stock - ETA'!$F$3:F2202,'Rango proyecciones'!C310,'Stock - ETA'!$AA$3:AA2202,'Rango proyecciones'!$AJ$5) + SUMIFS('Stock - ETA'!$R$3:R2202,'Stock - ETA'!$F$3:F2202,'Rango proyecciones'!C310,'Stock - ETA'!$AA$3:AA2202,'Rango proyecciones'!$AJ$7)</f>
        <v/>
      </c>
      <c r="Y310" s="9" t="n"/>
      <c r="Z310" s="17">
        <f>X310 + Y310</f>
        <v/>
      </c>
      <c r="AA310" s="9">
        <f>SUMIFS('Stock - ETA'!$I$3:I2202,'Stock - ETA'!$F$3:F2202,'Rango proyecciones'!C310,'Stock - ETA'!$Q$3:Q2202,'Rango proyecciones'!$AJ$5) + SUMIFS('Stock - ETA'!$H$3:H2202,'Stock - ETA'!$F$3:F2202,'Rango proyecciones'!C310,'Stock - ETA'!$Q$3:Q2202,'Rango proyecciones'!$AJ$7)</f>
        <v/>
      </c>
      <c r="AB310" s="9" t="n"/>
      <c r="AC310" s="17">
        <f>AA310 + AB310</f>
        <v/>
      </c>
      <c r="AD310" s="6" t="n">
        <v>37669</v>
      </c>
      <c r="AE310" s="9">
        <f>SUMIFS('Stock - ETA'!$T$3:T2202,'Stock - ETA'!$F$3:F2202,'Rango proyecciones'!C310,'Stock - ETA'!$AA$3:AA2202,'Rango proyecciones'!$AJ$5) + SUMIFS('Stock - ETA'!$S$3:S2202,'Stock - ETA'!$F$3:F2202,'Rango proyecciones'!C310,'Stock - ETA'!$AA$3:AA2202,'Rango proyecciones'!$AJ$8)</f>
        <v/>
      </c>
      <c r="AF310" s="17">
        <f> 0.6 * AD310 + AE310</f>
        <v/>
      </c>
      <c r="AG310" s="9">
        <f>SUMIFS('Stock - ETA'!$J$3:J2202,'Stock - ETA'!$F$3:F2202,'Rango proyecciones'!C310,'Stock - ETA'!$Q$3:Q2202,'Rango proyecciones'!$AJ$5) + SUMIFS('Stock - ETA'!$I$3:I2202,'Stock - ETA'!$F$3:F2202,'Rango proyecciones'!C310,'Stock - ETA'!$Q$3:Q2202,'Rango proyecciones'!$AJ$8)</f>
        <v/>
      </c>
      <c r="AH310" s="17">
        <f> 0.6 * AD310 + AG310</f>
        <v/>
      </c>
      <c r="AI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shanghai1022033</t>
        </is>
      </c>
      <c r="D311" s="4" t="inlineStr">
        <is>
          <t>Agrosuper Shanghai</t>
        </is>
      </c>
      <c r="E311" s="4" t="n">
        <v>1022033</v>
      </c>
      <c r="F311" s="4" t="inlineStr">
        <is>
          <t>GO Lengua@ Fi Cj 10k AS</t>
        </is>
      </c>
      <c r="G311" s="4" t="inlineStr">
        <is>
          <t>Cabeza</t>
        </is>
      </c>
      <c r="H311" s="6" t="n">
        <v>47990</v>
      </c>
      <c r="I311" s="9" t="n">
        <v>24000</v>
      </c>
      <c r="J311" s="9" t="n">
        <v>37284</v>
      </c>
      <c r="K311" s="9" t="n">
        <v>37378.61</v>
      </c>
      <c r="L311" s="6">
        <f>MAX(J311 - K311, 0) * MAX((0 - 10)/(10), 0)</f>
        <v/>
      </c>
      <c r="M311" s="9">
        <f>SUMIFS('Stock - ETA'!$R$3:R2202,'Stock - ETA'!$F$3:F2202,'Rango proyecciones'!C311,'Stock - ETA'!$AA$3:AA2202,'Rango proyecciones'!$AJ$5)</f>
        <v/>
      </c>
      <c r="N311" s="9">
        <f>SUMIF('Stock - Puerto Chile'!$G$2:G649,'Rango proyecciones'!C311,'Stock - Puerto Chile'!$L$2:L649)</f>
        <v/>
      </c>
      <c r="O311" s="9" t="n"/>
      <c r="P311" s="9" t="n"/>
      <c r="Q311" s="17">
        <f>H311 + P311 + M311</f>
        <v/>
      </c>
      <c r="R311" s="9">
        <f>MAX(J311 - K311, 0) * MAX((0 - 7)/(7), 0)</f>
        <v/>
      </c>
      <c r="S311" s="9">
        <f>SUMIFS('Stock - ETA'!$H$3:H2202,'Stock - ETA'!$F$3:F2202,'Rango proyecciones'!C311,'Stock - ETA'!$Q$3:Q2202,'Rango proyecciones'!$AJ$5)</f>
        <v/>
      </c>
      <c r="T311" s="9">
        <f>SUMIF('Stock - Puerto Chile'!$G$2:G649,'Rango proyecciones'!C311,'Stock - Puerto Chile'!$N$2:N649)</f>
        <v/>
      </c>
      <c r="U311" s="9" t="n"/>
      <c r="V311" s="9" t="n"/>
      <c r="W311" s="17">
        <f>H311 + V311 + S311</f>
        <v/>
      </c>
      <c r="X311" s="6">
        <f>SUMIFS('Stock - ETA'!$S$3:S2202,'Stock - ETA'!$F$3:F2202,'Rango proyecciones'!C311,'Stock - ETA'!$AA$3:AA2202,'Rango proyecciones'!$AJ$5) + SUMIFS('Stock - ETA'!$R$3:R2202,'Stock - ETA'!$F$3:F2202,'Rango proyecciones'!C311,'Stock - ETA'!$AA$3:AA2202,'Rango proyecciones'!$AJ$7)</f>
        <v/>
      </c>
      <c r="Y311" s="9" t="n"/>
      <c r="Z311" s="17">
        <f>X311 + Y311</f>
        <v/>
      </c>
      <c r="AA311" s="9">
        <f>SUMIFS('Stock - ETA'!$I$3:I2202,'Stock - ETA'!$F$3:F2202,'Rango proyecciones'!C311,'Stock - ETA'!$Q$3:Q2202,'Rango proyecciones'!$AJ$5) + SUMIFS('Stock - ETA'!$H$3:H2202,'Stock - ETA'!$F$3:F2202,'Rango proyecciones'!C311,'Stock - ETA'!$Q$3:Q2202,'Rango proyecciones'!$AJ$7)</f>
        <v/>
      </c>
      <c r="AB311" s="9" t="n"/>
      <c r="AC311" s="17">
        <f>AA311 + AB311</f>
        <v/>
      </c>
      <c r="AD311" s="6" t="n">
        <v>36616</v>
      </c>
      <c r="AE311" s="9">
        <f>SUMIFS('Stock - ETA'!$T$3:T2202,'Stock - ETA'!$F$3:F2202,'Rango proyecciones'!C311,'Stock - ETA'!$AA$3:AA2202,'Rango proyecciones'!$AJ$5) + SUMIFS('Stock - ETA'!$S$3:S2202,'Stock - ETA'!$F$3:F2202,'Rango proyecciones'!C311,'Stock - ETA'!$AA$3:AA2202,'Rango proyecciones'!$AJ$8)</f>
        <v/>
      </c>
      <c r="AF311" s="17">
        <f> 0.6 * AD311 + AE311</f>
        <v/>
      </c>
      <c r="AG311" s="9">
        <f>SUMIFS('Stock - ETA'!$J$3:J2202,'Stock - ETA'!$F$3:F2202,'Rango proyecciones'!C311,'Stock - ETA'!$Q$3:Q2202,'Rango proyecciones'!$AJ$5) + SUMIFS('Stock - ETA'!$I$3:I2202,'Stock - ETA'!$F$3:F2202,'Rango proyecciones'!C311,'Stock - ETA'!$Q$3:Q2202,'Rango proyecciones'!$AJ$8)</f>
        <v/>
      </c>
      <c r="AH311" s="17">
        <f> 0.6 * AD311 + AG311</f>
        <v/>
      </c>
      <c r="AI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shanghai1022073</t>
        </is>
      </c>
      <c r="D312" s="4" t="inlineStr">
        <is>
          <t>Agrosuper Shanghai</t>
        </is>
      </c>
      <c r="E312" s="4" t="n">
        <v>1022073</v>
      </c>
      <c r="F312" s="4" t="inlineStr">
        <is>
          <t>GO Mantec@ Cj 20k AS</t>
        </is>
      </c>
      <c r="G312" s="4" t="inlineStr">
        <is>
          <t>Grasas</t>
        </is>
      </c>
      <c r="H312" s="6" t="n">
        <v>96142.88</v>
      </c>
      <c r="I312" s="9" t="n">
        <v>48003</v>
      </c>
      <c r="J312" s="9" t="n">
        <v>15719.514</v>
      </c>
      <c r="K312" s="9" t="n"/>
      <c r="L312" s="6">
        <f>MAX(J312 - K312, 0) * MAX((0 - 10)/(10), 0)</f>
        <v/>
      </c>
      <c r="M312" s="9">
        <f>SUMIFS('Stock - ETA'!$R$3:R2202,'Stock - ETA'!$F$3:F2202,'Rango proyecciones'!C312,'Stock - ETA'!$AA$3:AA2202,'Rango proyecciones'!$AJ$5)</f>
        <v/>
      </c>
      <c r="N312" s="9">
        <f>SUMIF('Stock - Puerto Chile'!$G$2:G649,'Rango proyecciones'!C312,'Stock - Puerto Chile'!$L$2:L649)</f>
        <v/>
      </c>
      <c r="O312" s="9" t="n"/>
      <c r="P312" s="9" t="n"/>
      <c r="Q312" s="17">
        <f>H312 + P312 + M312</f>
        <v/>
      </c>
      <c r="R312" s="9">
        <f>MAX(J312 - K312, 0) * MAX((0 - 7)/(7), 0)</f>
        <v/>
      </c>
      <c r="S312" s="9">
        <f>SUMIFS('Stock - ETA'!$H$3:H2202,'Stock - ETA'!$F$3:F2202,'Rango proyecciones'!C312,'Stock - ETA'!$Q$3:Q2202,'Rango proyecciones'!$AJ$5)</f>
        <v/>
      </c>
      <c r="T312" s="9">
        <f>SUMIF('Stock - Puerto Chile'!$G$2:G649,'Rango proyecciones'!C312,'Stock - Puerto Chile'!$N$2:N649)</f>
        <v/>
      </c>
      <c r="U312" s="9" t="n"/>
      <c r="V312" s="9" t="n"/>
      <c r="W312" s="17">
        <f>H312 + V312 + S312</f>
        <v/>
      </c>
      <c r="X312" s="6">
        <f>SUMIFS('Stock - ETA'!$S$3:S2202,'Stock - ETA'!$F$3:F2202,'Rango proyecciones'!C312,'Stock - ETA'!$AA$3:AA2202,'Rango proyecciones'!$AJ$5) + SUMIFS('Stock - ETA'!$R$3:R2202,'Stock - ETA'!$F$3:F2202,'Rango proyecciones'!C312,'Stock - ETA'!$AA$3:AA2202,'Rango proyecciones'!$AJ$7)</f>
        <v/>
      </c>
      <c r="Y312" s="9" t="n"/>
      <c r="Z312" s="17">
        <f>X312 + Y312</f>
        <v/>
      </c>
      <c r="AA312" s="9">
        <f>SUMIFS('Stock - ETA'!$I$3:I2202,'Stock - ETA'!$F$3:F2202,'Rango proyecciones'!C312,'Stock - ETA'!$Q$3:Q2202,'Rango proyecciones'!$AJ$5) + SUMIFS('Stock - ETA'!$H$3:H2202,'Stock - ETA'!$F$3:F2202,'Rango proyecciones'!C312,'Stock - ETA'!$Q$3:Q2202,'Rango proyecciones'!$AJ$7)</f>
        <v/>
      </c>
      <c r="AB312" s="9" t="n"/>
      <c r="AC312" s="17">
        <f>AA312 + AB312</f>
        <v/>
      </c>
      <c r="AD312" s="6" t="n"/>
      <c r="AE312" s="9">
        <f>SUMIFS('Stock - ETA'!$T$3:T2202,'Stock - ETA'!$F$3:F2202,'Rango proyecciones'!C312,'Stock - ETA'!$AA$3:AA2202,'Rango proyecciones'!$AJ$5) + SUMIFS('Stock - ETA'!$S$3:S2202,'Stock - ETA'!$F$3:F2202,'Rango proyecciones'!C312,'Stock - ETA'!$AA$3:AA2202,'Rango proyecciones'!$AJ$8)</f>
        <v/>
      </c>
      <c r="AF312" s="17">
        <f> 0.6 * AD312 + AE312</f>
        <v/>
      </c>
      <c r="AG312" s="9">
        <f>SUMIFS('Stock - ETA'!$J$3:J2202,'Stock - ETA'!$F$3:F2202,'Rango proyecciones'!C312,'Stock - ETA'!$Q$3:Q2202,'Rango proyecciones'!$AJ$5) + SUMIFS('Stock - ETA'!$I$3:I2202,'Stock - ETA'!$F$3:F2202,'Rango proyecciones'!C312,'Stock - ETA'!$Q$3:Q2202,'Rango proyecciones'!$AJ$8)</f>
        <v/>
      </c>
      <c r="AH312" s="17">
        <f> 0.6 * AD312 + AG312</f>
        <v/>
      </c>
      <c r="AI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shanghai1022080</t>
        </is>
      </c>
      <c r="D313" s="4" t="inlineStr">
        <is>
          <t>Agrosuper Shanghai</t>
        </is>
      </c>
      <c r="E313" s="4" t="n">
        <v>1022080</v>
      </c>
      <c r="F313" s="4" t="inlineStr">
        <is>
          <t>GO Cola Nor@ Fi Cj 10k AS</t>
        </is>
      </c>
      <c r="G313" s="4" t="inlineStr">
        <is>
          <t>Subprod</t>
        </is>
      </c>
      <c r="H313" s="6" t="n">
        <v>96270</v>
      </c>
      <c r="I313" s="9" t="n">
        <v>96270</v>
      </c>
      <c r="J313" s="9" t="n">
        <v>91346</v>
      </c>
      <c r="K313" s="9" t="n">
        <v>76173.34</v>
      </c>
      <c r="L313" s="6">
        <f>MAX(J313 - K313, 0) * MAX((0 - 10)/(10), 0)</f>
        <v/>
      </c>
      <c r="M313" s="9">
        <f>SUMIFS('Stock - ETA'!$R$3:R2202,'Stock - ETA'!$F$3:F2202,'Rango proyecciones'!C313,'Stock - ETA'!$AA$3:AA2202,'Rango proyecciones'!$AJ$5)</f>
        <v/>
      </c>
      <c r="N313" s="9">
        <f>SUMIF('Stock - Puerto Chile'!$G$2:G649,'Rango proyecciones'!C313,'Stock - Puerto Chile'!$L$2:L649)</f>
        <v/>
      </c>
      <c r="O313" s="9" t="n"/>
      <c r="P313" s="9" t="n"/>
      <c r="Q313" s="17">
        <f>H313 + P313 + M313</f>
        <v/>
      </c>
      <c r="R313" s="9">
        <f>MAX(J313 - K313, 0) * MAX((0 - 7)/(7), 0)</f>
        <v/>
      </c>
      <c r="S313" s="9">
        <f>SUMIFS('Stock - ETA'!$H$3:H2202,'Stock - ETA'!$F$3:F2202,'Rango proyecciones'!C313,'Stock - ETA'!$Q$3:Q2202,'Rango proyecciones'!$AJ$5)</f>
        <v/>
      </c>
      <c r="T313" s="9">
        <f>SUMIF('Stock - Puerto Chile'!$G$2:G649,'Rango proyecciones'!C313,'Stock - Puerto Chile'!$N$2:N649)</f>
        <v/>
      </c>
      <c r="U313" s="9" t="n"/>
      <c r="V313" s="9" t="n"/>
      <c r="W313" s="17">
        <f>H313 + V313 + S313</f>
        <v/>
      </c>
      <c r="X313" s="6">
        <f>SUMIFS('Stock - ETA'!$S$3:S2202,'Stock - ETA'!$F$3:F2202,'Rango proyecciones'!C313,'Stock - ETA'!$AA$3:AA2202,'Rango proyecciones'!$AJ$5) + SUMIFS('Stock - ETA'!$R$3:R2202,'Stock - ETA'!$F$3:F2202,'Rango proyecciones'!C313,'Stock - ETA'!$AA$3:AA2202,'Rango proyecciones'!$AJ$7)</f>
        <v/>
      </c>
      <c r="Y313" s="9" t="n"/>
      <c r="Z313" s="17">
        <f>X313 + Y313</f>
        <v/>
      </c>
      <c r="AA313" s="9">
        <f>SUMIFS('Stock - ETA'!$I$3:I2202,'Stock - ETA'!$F$3:F2202,'Rango proyecciones'!C313,'Stock - ETA'!$Q$3:Q2202,'Rango proyecciones'!$AJ$5) + SUMIFS('Stock - ETA'!$H$3:H2202,'Stock - ETA'!$F$3:F2202,'Rango proyecciones'!C313,'Stock - ETA'!$Q$3:Q2202,'Rango proyecciones'!$AJ$7)</f>
        <v/>
      </c>
      <c r="AB313" s="9" t="n"/>
      <c r="AC313" s="17">
        <f>AA313 + AB313</f>
        <v/>
      </c>
      <c r="AD313" s="6" t="n">
        <v>117287</v>
      </c>
      <c r="AE313" s="9">
        <f>SUMIFS('Stock - ETA'!$T$3:T2202,'Stock - ETA'!$F$3:F2202,'Rango proyecciones'!C313,'Stock - ETA'!$AA$3:AA2202,'Rango proyecciones'!$AJ$5) + SUMIFS('Stock - ETA'!$S$3:S2202,'Stock - ETA'!$F$3:F2202,'Rango proyecciones'!C313,'Stock - ETA'!$AA$3:AA2202,'Rango proyecciones'!$AJ$8)</f>
        <v/>
      </c>
      <c r="AF313" s="17">
        <f> 0.6 * AD313 + AE313</f>
        <v/>
      </c>
      <c r="AG313" s="9">
        <f>SUMIFS('Stock - ETA'!$J$3:J2202,'Stock - ETA'!$F$3:F2202,'Rango proyecciones'!C313,'Stock - ETA'!$Q$3:Q2202,'Rango proyecciones'!$AJ$5) + SUMIFS('Stock - ETA'!$I$3:I2202,'Stock - ETA'!$F$3:F2202,'Rango proyecciones'!C313,'Stock - ETA'!$Q$3:Q2202,'Rango proyecciones'!$AJ$8)</f>
        <v/>
      </c>
      <c r="AH313" s="17">
        <f> 0.6 * AD313 + AG313</f>
        <v/>
      </c>
      <c r="AI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shanghai1022096</t>
        </is>
      </c>
      <c r="D314" s="4" t="inlineStr">
        <is>
          <t>Agrosuper Shanghai</t>
        </is>
      </c>
      <c r="E314" s="4" t="n">
        <v>1022096</v>
      </c>
      <c r="F314" s="4" t="inlineStr">
        <is>
          <t>GO Sternum Bones@ Bo Cj 10k AS</t>
        </is>
      </c>
      <c r="G314" s="4" t="inlineStr">
        <is>
          <t>Huesos</t>
        </is>
      </c>
      <c r="H314" s="6" t="n">
        <v>263500</v>
      </c>
      <c r="I314" s="9" t="n">
        <v>216450</v>
      </c>
      <c r="J314" s="9" t="n">
        <v>231792.543</v>
      </c>
      <c r="K314" s="9" t="n">
        <v>189547.84</v>
      </c>
      <c r="L314" s="6">
        <f>MAX(J314 - K314, 0) * MAX((0 - 10)/(10), 0)</f>
        <v/>
      </c>
      <c r="M314" s="9">
        <f>SUMIFS('Stock - ETA'!$R$3:R2202,'Stock - ETA'!$F$3:F2202,'Rango proyecciones'!C314,'Stock - ETA'!$AA$3:AA2202,'Rango proyecciones'!$AJ$5)</f>
        <v/>
      </c>
      <c r="N314" s="9">
        <f>SUMIF('Stock - Puerto Chile'!$G$2:G649,'Rango proyecciones'!C314,'Stock - Puerto Chile'!$L$2:L649)</f>
        <v/>
      </c>
      <c r="O314" s="9" t="n"/>
      <c r="P314" s="9" t="n"/>
      <c r="Q314" s="17">
        <f>H314 + P314 + M314</f>
        <v/>
      </c>
      <c r="R314" s="9">
        <f>MAX(J314 - K314, 0) * MAX((0 - 7)/(7), 0)</f>
        <v/>
      </c>
      <c r="S314" s="9">
        <f>SUMIFS('Stock - ETA'!$H$3:H2202,'Stock - ETA'!$F$3:F2202,'Rango proyecciones'!C314,'Stock - ETA'!$Q$3:Q2202,'Rango proyecciones'!$AJ$5)</f>
        <v/>
      </c>
      <c r="T314" s="9">
        <f>SUMIF('Stock - Puerto Chile'!$G$2:G649,'Rango proyecciones'!C314,'Stock - Puerto Chile'!$N$2:N649)</f>
        <v/>
      </c>
      <c r="U314" s="9" t="n"/>
      <c r="V314" s="9" t="n"/>
      <c r="W314" s="17">
        <f>H314 + V314 + S314</f>
        <v/>
      </c>
      <c r="X314" s="6">
        <f>SUMIFS('Stock - ETA'!$S$3:S2202,'Stock - ETA'!$F$3:F2202,'Rango proyecciones'!C314,'Stock - ETA'!$AA$3:AA2202,'Rango proyecciones'!$AJ$5) + SUMIFS('Stock - ETA'!$R$3:R2202,'Stock - ETA'!$F$3:F2202,'Rango proyecciones'!C314,'Stock - ETA'!$AA$3:AA2202,'Rango proyecciones'!$AJ$7)</f>
        <v/>
      </c>
      <c r="Y314" s="9" t="n"/>
      <c r="Z314" s="17">
        <f>X314 + Y314</f>
        <v/>
      </c>
      <c r="AA314" s="9">
        <f>SUMIFS('Stock - ETA'!$I$3:I2202,'Stock - ETA'!$F$3:F2202,'Rango proyecciones'!C314,'Stock - ETA'!$Q$3:Q2202,'Rango proyecciones'!$AJ$5) + SUMIFS('Stock - ETA'!$H$3:H2202,'Stock - ETA'!$F$3:F2202,'Rango proyecciones'!C314,'Stock - ETA'!$Q$3:Q2202,'Rango proyecciones'!$AJ$7)</f>
        <v/>
      </c>
      <c r="AB314" s="9" t="n"/>
      <c r="AC314" s="17">
        <f>AA314 + AB314</f>
        <v/>
      </c>
      <c r="AD314" s="6" t="n">
        <v>173356</v>
      </c>
      <c r="AE314" s="9">
        <f>SUMIFS('Stock - ETA'!$T$3:T2202,'Stock - ETA'!$F$3:F2202,'Rango proyecciones'!C314,'Stock - ETA'!$AA$3:AA2202,'Rango proyecciones'!$AJ$5) + SUMIFS('Stock - ETA'!$S$3:S2202,'Stock - ETA'!$F$3:F2202,'Rango proyecciones'!C314,'Stock - ETA'!$AA$3:AA2202,'Rango proyecciones'!$AJ$8)</f>
        <v/>
      </c>
      <c r="AF314" s="17">
        <f> 0.6 * AD314 + AE314</f>
        <v/>
      </c>
      <c r="AG314" s="9">
        <f>SUMIFS('Stock - ETA'!$J$3:J2202,'Stock - ETA'!$F$3:F2202,'Rango proyecciones'!C314,'Stock - ETA'!$Q$3:Q2202,'Rango proyecciones'!$AJ$5) + SUMIFS('Stock - ETA'!$I$3:I2202,'Stock - ETA'!$F$3:F2202,'Rango proyecciones'!C314,'Stock - ETA'!$Q$3:Q2202,'Rango proyecciones'!$AJ$8)</f>
        <v/>
      </c>
      <c r="AH314" s="17">
        <f> 0.6 * AD314 + AG314</f>
        <v/>
      </c>
      <c r="AI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shanghai1022099</t>
        </is>
      </c>
      <c r="D315" s="4" t="inlineStr">
        <is>
          <t>Agrosuper Shanghai</t>
        </is>
      </c>
      <c r="E315" s="4" t="n">
        <v>1022099</v>
      </c>
      <c r="F315" s="4" t="inlineStr">
        <is>
          <t>GO Hso Costilla@ Cj 18k AS</t>
        </is>
      </c>
      <c r="G315" s="4" t="inlineStr">
        <is>
          <t>Huesos</t>
        </is>
      </c>
      <c r="H315" s="6" t="n">
        <v>219078</v>
      </c>
      <c r="I315" s="9" t="n">
        <v>268074</v>
      </c>
      <c r="J315" s="9" t="n">
        <v>192132.96</v>
      </c>
      <c r="K315" s="9" t="n">
        <v>155631.92</v>
      </c>
      <c r="L315" s="6">
        <f>MAX(J315 - K315, 0) * MAX((0 - 10)/(10), 0)</f>
        <v/>
      </c>
      <c r="M315" s="9">
        <f>SUMIFS('Stock - ETA'!$R$3:R2202,'Stock - ETA'!$F$3:F2202,'Rango proyecciones'!C315,'Stock - ETA'!$AA$3:AA2202,'Rango proyecciones'!$AJ$5)</f>
        <v/>
      </c>
      <c r="N315" s="9">
        <f>SUMIF('Stock - Puerto Chile'!$G$2:G649,'Rango proyecciones'!C315,'Stock - Puerto Chile'!$L$2:L649)</f>
        <v/>
      </c>
      <c r="O315" s="9" t="n"/>
      <c r="P315" s="9" t="n"/>
      <c r="Q315" s="17">
        <f>H315 + P315 + M315</f>
        <v/>
      </c>
      <c r="R315" s="9">
        <f>MAX(J315 - K315, 0) * MAX((0 - 7)/(7), 0)</f>
        <v/>
      </c>
      <c r="S315" s="9">
        <f>SUMIFS('Stock - ETA'!$H$3:H2202,'Stock - ETA'!$F$3:F2202,'Rango proyecciones'!C315,'Stock - ETA'!$Q$3:Q2202,'Rango proyecciones'!$AJ$5)</f>
        <v/>
      </c>
      <c r="T315" s="9">
        <f>SUMIF('Stock - Puerto Chile'!$G$2:G649,'Rango proyecciones'!C315,'Stock - Puerto Chile'!$N$2:N649)</f>
        <v/>
      </c>
      <c r="U315" s="9" t="n"/>
      <c r="V315" s="9" t="n"/>
      <c r="W315" s="17">
        <f>H315 + V315 + S315</f>
        <v/>
      </c>
      <c r="X315" s="6">
        <f>SUMIFS('Stock - ETA'!$S$3:S2202,'Stock - ETA'!$F$3:F2202,'Rango proyecciones'!C315,'Stock - ETA'!$AA$3:AA2202,'Rango proyecciones'!$AJ$5) + SUMIFS('Stock - ETA'!$R$3:R2202,'Stock - ETA'!$F$3:F2202,'Rango proyecciones'!C315,'Stock - ETA'!$AA$3:AA2202,'Rango proyecciones'!$AJ$7)</f>
        <v/>
      </c>
      <c r="Y315" s="9" t="n"/>
      <c r="Z315" s="17">
        <f>X315 + Y315</f>
        <v/>
      </c>
      <c r="AA315" s="9">
        <f>SUMIFS('Stock - ETA'!$I$3:I2202,'Stock - ETA'!$F$3:F2202,'Rango proyecciones'!C315,'Stock - ETA'!$Q$3:Q2202,'Rango proyecciones'!$AJ$5) + SUMIFS('Stock - ETA'!$H$3:H2202,'Stock - ETA'!$F$3:F2202,'Rango proyecciones'!C315,'Stock - ETA'!$Q$3:Q2202,'Rango proyecciones'!$AJ$7)</f>
        <v/>
      </c>
      <c r="AB315" s="9" t="n"/>
      <c r="AC315" s="17">
        <f>AA315 + AB315</f>
        <v/>
      </c>
      <c r="AD315" s="6" t="n">
        <v>195971</v>
      </c>
      <c r="AE315" s="9">
        <f>SUMIFS('Stock - ETA'!$T$3:T2202,'Stock - ETA'!$F$3:F2202,'Rango proyecciones'!C315,'Stock - ETA'!$AA$3:AA2202,'Rango proyecciones'!$AJ$5) + SUMIFS('Stock - ETA'!$S$3:S2202,'Stock - ETA'!$F$3:F2202,'Rango proyecciones'!C315,'Stock - ETA'!$AA$3:AA2202,'Rango proyecciones'!$AJ$8)</f>
        <v/>
      </c>
      <c r="AF315" s="17">
        <f> 0.6 * AD315 + AE315</f>
        <v/>
      </c>
      <c r="AG315" s="9">
        <f>SUMIFS('Stock - ETA'!$J$3:J2202,'Stock - ETA'!$F$3:F2202,'Rango proyecciones'!C315,'Stock - ETA'!$Q$3:Q2202,'Rango proyecciones'!$AJ$5) + SUMIFS('Stock - ETA'!$I$3:I2202,'Stock - ETA'!$F$3:F2202,'Rango proyecciones'!C315,'Stock - ETA'!$Q$3:Q2202,'Rango proyecciones'!$AJ$8)</f>
        <v/>
      </c>
      <c r="AH315" s="17">
        <f> 0.6 * AD315 + AG315</f>
        <v/>
      </c>
      <c r="AI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shanghai1022125</t>
        </is>
      </c>
      <c r="D316" s="4" t="inlineStr">
        <is>
          <t>Agrosuper Shanghai</t>
        </is>
      </c>
      <c r="E316" s="4" t="n">
        <v>1022125</v>
      </c>
      <c r="F316" s="4" t="inlineStr">
        <is>
          <t>GO PernilM C/M@ Cj 20k AS</t>
        </is>
      </c>
      <c r="G316" s="4" t="inlineStr">
        <is>
          <t>Pernil</t>
        </is>
      </c>
      <c r="H316" s="6" t="n">
        <v>221168.58</v>
      </c>
      <c r="I316" s="9" t="n">
        <v>172015</v>
      </c>
      <c r="J316" s="9" t="n">
        <v>362393.268</v>
      </c>
      <c r="K316" s="9" t="n">
        <v>298146.23</v>
      </c>
      <c r="L316" s="6">
        <f>MAX(J316 - K316, 0) * MAX((0 - 10)/(10), 0)</f>
        <v/>
      </c>
      <c r="M316" s="9">
        <f>SUMIFS('Stock - ETA'!$R$3:R2202,'Stock - ETA'!$F$3:F2202,'Rango proyecciones'!C316,'Stock - ETA'!$AA$3:AA2202,'Rango proyecciones'!$AJ$5)</f>
        <v/>
      </c>
      <c r="N316" s="9">
        <f>SUMIF('Stock - Puerto Chile'!$G$2:G649,'Rango proyecciones'!C316,'Stock - Puerto Chile'!$L$2:L649)</f>
        <v/>
      </c>
      <c r="O316" s="9">
        <f>0 * (0 / 24)</f>
        <v/>
      </c>
      <c r="P316" s="9">
        <f>0 * (0 / 24)</f>
        <v/>
      </c>
      <c r="Q316" s="17">
        <f>H316 + P316 + M316</f>
        <v/>
      </c>
      <c r="R316" s="9">
        <f>MAX(J316 - K316, 0) * MAX((0 - 7)/(7), 0)</f>
        <v/>
      </c>
      <c r="S316" s="9">
        <f>SUMIFS('Stock - ETA'!$H$3:H2202,'Stock - ETA'!$F$3:F2202,'Rango proyecciones'!C316,'Stock - ETA'!$Q$3:Q2202,'Rango proyecciones'!$AJ$5)</f>
        <v/>
      </c>
      <c r="T316" s="9">
        <f>SUMIF('Stock - Puerto Chile'!$G$2:G649,'Rango proyecciones'!C316,'Stock - Puerto Chile'!$N$2:N649)</f>
        <v/>
      </c>
      <c r="U316" s="9">
        <f>0 * (0 / 24)</f>
        <v/>
      </c>
      <c r="V316" s="9">
        <f>0 * (0 / 24)</f>
        <v/>
      </c>
      <c r="W316" s="17">
        <f>H316 + V316 + S316</f>
        <v/>
      </c>
      <c r="X316" s="6">
        <f>SUMIFS('Stock - ETA'!$S$3:S2202,'Stock - ETA'!$F$3:F2202,'Rango proyecciones'!C316,'Stock - ETA'!$AA$3:AA2202,'Rango proyecciones'!$AJ$5) + SUMIFS('Stock - ETA'!$R$3:R2202,'Stock - ETA'!$F$3:F2202,'Rango proyecciones'!C316,'Stock - ETA'!$AA$3:AA2202,'Rango proyecciones'!$AJ$7)</f>
        <v/>
      </c>
      <c r="Y316" s="9" t="n"/>
      <c r="Z316" s="17">
        <f>X316 + Y316</f>
        <v/>
      </c>
      <c r="AA316" s="9">
        <f>SUMIFS('Stock - ETA'!$I$3:I2202,'Stock - ETA'!$F$3:F2202,'Rango proyecciones'!C316,'Stock - ETA'!$Q$3:Q2202,'Rango proyecciones'!$AJ$5) + SUMIFS('Stock - ETA'!$H$3:H2202,'Stock - ETA'!$F$3:F2202,'Rango proyecciones'!C316,'Stock - ETA'!$Q$3:Q2202,'Rango proyecciones'!$AJ$7)</f>
        <v/>
      </c>
      <c r="AB316" s="9" t="n"/>
      <c r="AC316" s="17">
        <f>AA316 + AB316</f>
        <v/>
      </c>
      <c r="AD316" s="6" t="n">
        <v>240000</v>
      </c>
      <c r="AE316" s="9">
        <f>SUMIFS('Stock - ETA'!$T$3:T2202,'Stock - ETA'!$F$3:F2202,'Rango proyecciones'!C316,'Stock - ETA'!$AA$3:AA2202,'Rango proyecciones'!$AJ$5) + SUMIFS('Stock - ETA'!$S$3:S2202,'Stock - ETA'!$F$3:F2202,'Rango proyecciones'!C316,'Stock - ETA'!$AA$3:AA2202,'Rango proyecciones'!$AJ$8)</f>
        <v/>
      </c>
      <c r="AF316" s="17">
        <f> 0.6 * AD316 + AE316</f>
        <v/>
      </c>
      <c r="AG316" s="9">
        <f>SUMIFS('Stock - ETA'!$J$3:J2202,'Stock - ETA'!$F$3:F2202,'Rango proyecciones'!C316,'Stock - ETA'!$Q$3:Q2202,'Rango proyecciones'!$AJ$5) + SUMIFS('Stock - ETA'!$I$3:I2202,'Stock - ETA'!$F$3:F2202,'Rango proyecciones'!C316,'Stock - ETA'!$Q$3:Q2202,'Rango proyecciones'!$AJ$8)</f>
        <v/>
      </c>
      <c r="AH316" s="17">
        <f> 0.6 * AD316 + AG316</f>
        <v/>
      </c>
      <c r="AI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shanghai1022169</t>
        </is>
      </c>
      <c r="D317" s="4" t="inlineStr">
        <is>
          <t>Agrosuper Shanghai</t>
        </is>
      </c>
      <c r="E317" s="4" t="n">
        <v>1022169</v>
      </c>
      <c r="F317" s="4" t="inlineStr">
        <is>
          <t>GO Cartilag Lom@ Cj 10k AS</t>
        </is>
      </c>
      <c r="G317" s="4" t="inlineStr">
        <is>
          <t>Recortes</t>
        </is>
      </c>
      <c r="H317" s="6" t="n">
        <v>265030</v>
      </c>
      <c r="I317" s="9" t="n">
        <v>265240</v>
      </c>
      <c r="J317" s="9" t="n">
        <v>192240.837</v>
      </c>
      <c r="K317" s="9" t="n">
        <v>174227.1</v>
      </c>
      <c r="L317" s="6">
        <f>MAX(J317 - K317, 0) * MAX((0 - 10)/(10), 0)</f>
        <v/>
      </c>
      <c r="M317" s="9">
        <f>SUMIFS('Stock - ETA'!$R$3:R2202,'Stock - ETA'!$F$3:F2202,'Rango proyecciones'!C317,'Stock - ETA'!$AA$3:AA2202,'Rango proyecciones'!$AJ$5)</f>
        <v/>
      </c>
      <c r="N317" s="9">
        <f>SUMIF('Stock - Puerto Chile'!$G$2:G649,'Rango proyecciones'!C317,'Stock - Puerto Chile'!$L$2:L649)</f>
        <v/>
      </c>
      <c r="O317" s="9">
        <f>0 * (0 / 24)</f>
        <v/>
      </c>
      <c r="P317" s="9">
        <f>0 * (0 / 24)</f>
        <v/>
      </c>
      <c r="Q317" s="17">
        <f>H317 + P317 + M317</f>
        <v/>
      </c>
      <c r="R317" s="9">
        <f>MAX(J317 - K317, 0) * MAX((0 - 7)/(7), 0)</f>
        <v/>
      </c>
      <c r="S317" s="9">
        <f>SUMIFS('Stock - ETA'!$H$3:H2202,'Stock - ETA'!$F$3:F2202,'Rango proyecciones'!C317,'Stock - ETA'!$Q$3:Q2202,'Rango proyecciones'!$AJ$5)</f>
        <v/>
      </c>
      <c r="T317" s="9">
        <f>SUMIF('Stock - Puerto Chile'!$G$2:G649,'Rango proyecciones'!C317,'Stock - Puerto Chile'!$N$2:N649)</f>
        <v/>
      </c>
      <c r="U317" s="9">
        <f>0 * (0 / 24)</f>
        <v/>
      </c>
      <c r="V317" s="9">
        <f>0 * (0 / 24)</f>
        <v/>
      </c>
      <c r="W317" s="17">
        <f>H317 + V317 + S317</f>
        <v/>
      </c>
      <c r="X317" s="6">
        <f>SUMIFS('Stock - ETA'!$S$3:S2202,'Stock - ETA'!$F$3:F2202,'Rango proyecciones'!C317,'Stock - ETA'!$AA$3:AA2202,'Rango proyecciones'!$AJ$5) + SUMIFS('Stock - ETA'!$R$3:R2202,'Stock - ETA'!$F$3:F2202,'Rango proyecciones'!C317,'Stock - ETA'!$AA$3:AA2202,'Rango proyecciones'!$AJ$7)</f>
        <v/>
      </c>
      <c r="Y317" s="9" t="n"/>
      <c r="Z317" s="17">
        <f>X317 + Y317</f>
        <v/>
      </c>
      <c r="AA317" s="9">
        <f>SUMIFS('Stock - ETA'!$I$3:I2202,'Stock - ETA'!$F$3:F2202,'Rango proyecciones'!C317,'Stock - ETA'!$Q$3:Q2202,'Rango proyecciones'!$AJ$5) + SUMIFS('Stock - ETA'!$H$3:H2202,'Stock - ETA'!$F$3:F2202,'Rango proyecciones'!C317,'Stock - ETA'!$Q$3:Q2202,'Rango proyecciones'!$AJ$7)</f>
        <v/>
      </c>
      <c r="AB317" s="9" t="n"/>
      <c r="AC317" s="17">
        <f>AA317 + AB317</f>
        <v/>
      </c>
      <c r="AD317" s="6" t="n">
        <v>196988</v>
      </c>
      <c r="AE317" s="9">
        <f>SUMIFS('Stock - ETA'!$T$3:T2202,'Stock - ETA'!$F$3:F2202,'Rango proyecciones'!C317,'Stock - ETA'!$AA$3:AA2202,'Rango proyecciones'!$AJ$5) + SUMIFS('Stock - ETA'!$S$3:S2202,'Stock - ETA'!$F$3:F2202,'Rango proyecciones'!C317,'Stock - ETA'!$AA$3:AA2202,'Rango proyecciones'!$AJ$8)</f>
        <v/>
      </c>
      <c r="AF317" s="17">
        <f> 0.6 * AD317 + AE317</f>
        <v/>
      </c>
      <c r="AG317" s="9">
        <f>SUMIFS('Stock - ETA'!$J$3:J2202,'Stock - ETA'!$F$3:F2202,'Rango proyecciones'!C317,'Stock - ETA'!$Q$3:Q2202,'Rango proyecciones'!$AJ$5) + SUMIFS('Stock - ETA'!$I$3:I2202,'Stock - ETA'!$F$3:F2202,'Rango proyecciones'!C317,'Stock - ETA'!$Q$3:Q2202,'Rango proyecciones'!$AJ$8)</f>
        <v/>
      </c>
      <c r="AH317" s="17">
        <f> 0.6 * AD317 + AG317</f>
        <v/>
      </c>
      <c r="AI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shanghai1022183</t>
        </is>
      </c>
      <c r="D318" s="4" t="inlineStr">
        <is>
          <t>Agrosuper Shanghai</t>
        </is>
      </c>
      <c r="E318" s="4" t="n">
        <v>1022183</v>
      </c>
      <c r="F318" s="4" t="inlineStr">
        <is>
          <t>GO PernilP@ Bo Cj 20k AS</t>
        </is>
      </c>
      <c r="G318" s="4" t="inlineStr">
        <is>
          <t>Pernil</t>
        </is>
      </c>
      <c r="H318" s="6" t="n">
        <v>929036.3100000001</v>
      </c>
      <c r="I318" s="9" t="n">
        <v>1135028</v>
      </c>
      <c r="J318" s="9" t="n">
        <v>812659.748</v>
      </c>
      <c r="K318" s="9" t="n">
        <v>759520.33</v>
      </c>
      <c r="L318" s="6">
        <f>MAX(J318 - K318, 0) * MAX((0 - 10)/(10), 0)</f>
        <v/>
      </c>
      <c r="M318" s="9">
        <f>SUMIFS('Stock - ETA'!$R$3:R2202,'Stock - ETA'!$F$3:F2202,'Rango proyecciones'!C318,'Stock - ETA'!$AA$3:AA2202,'Rango proyecciones'!$AJ$5)</f>
        <v/>
      </c>
      <c r="N318" s="9">
        <f>SUMIF('Stock - Puerto Chile'!$G$2:G649,'Rango proyecciones'!C318,'Stock - Puerto Chile'!$L$2:L649)</f>
        <v/>
      </c>
      <c r="O318" s="9">
        <f>0 * (0 / 24)</f>
        <v/>
      </c>
      <c r="P318" s="9">
        <f>24135.388 * (0 / 24)</f>
        <v/>
      </c>
      <c r="Q318" s="17">
        <f>H318 + P318 + M318</f>
        <v/>
      </c>
      <c r="R318" s="9">
        <f>MAX(J318 - K318, 0) * MAX((0 - 7)/(7), 0)</f>
        <v/>
      </c>
      <c r="S318" s="9">
        <f>SUMIFS('Stock - ETA'!$H$3:H2202,'Stock - ETA'!$F$3:F2202,'Rango proyecciones'!C318,'Stock - ETA'!$Q$3:Q2202,'Rango proyecciones'!$AJ$5)</f>
        <v/>
      </c>
      <c r="T318" s="9">
        <f>SUMIF('Stock - Puerto Chile'!$G$2:G649,'Rango proyecciones'!C318,'Stock - Puerto Chile'!$N$2:N649)</f>
        <v/>
      </c>
      <c r="U318" s="9">
        <f>0 * (0 / 24)</f>
        <v/>
      </c>
      <c r="V318" s="9">
        <f>24135.388 * (0 / 24)</f>
        <v/>
      </c>
      <c r="W318" s="17">
        <f>H318 + V318 + S318</f>
        <v/>
      </c>
      <c r="X318" s="6">
        <f>SUMIFS('Stock - ETA'!$S$3:S2202,'Stock - ETA'!$F$3:F2202,'Rango proyecciones'!C318,'Stock - ETA'!$AA$3:AA2202,'Rango proyecciones'!$AJ$5) + SUMIFS('Stock - ETA'!$R$3:R2202,'Stock - ETA'!$F$3:F2202,'Rango proyecciones'!C318,'Stock - ETA'!$AA$3:AA2202,'Rango proyecciones'!$AJ$7)</f>
        <v/>
      </c>
      <c r="Y318" s="9" t="n"/>
      <c r="Z318" s="17">
        <f>X318 + Y318</f>
        <v/>
      </c>
      <c r="AA318" s="9">
        <f>SUMIFS('Stock - ETA'!$I$3:I2202,'Stock - ETA'!$F$3:F2202,'Rango proyecciones'!C318,'Stock - ETA'!$Q$3:Q2202,'Rango proyecciones'!$AJ$5) + SUMIFS('Stock - ETA'!$H$3:H2202,'Stock - ETA'!$F$3:F2202,'Rango proyecciones'!C318,'Stock - ETA'!$Q$3:Q2202,'Rango proyecciones'!$AJ$7)</f>
        <v/>
      </c>
      <c r="AB318" s="9" t="n"/>
      <c r="AC318" s="17">
        <f>AA318 + AB318</f>
        <v/>
      </c>
      <c r="AD318" s="6" t="n">
        <v>685505</v>
      </c>
      <c r="AE318" s="9">
        <f>SUMIFS('Stock - ETA'!$T$3:T2202,'Stock - ETA'!$F$3:F2202,'Rango proyecciones'!C318,'Stock - ETA'!$AA$3:AA2202,'Rango proyecciones'!$AJ$5) + SUMIFS('Stock - ETA'!$S$3:S2202,'Stock - ETA'!$F$3:F2202,'Rango proyecciones'!C318,'Stock - ETA'!$AA$3:AA2202,'Rango proyecciones'!$AJ$8)</f>
        <v/>
      </c>
      <c r="AF318" s="17">
        <f> 0.6 * AD318 + AE318</f>
        <v/>
      </c>
      <c r="AG318" s="9">
        <f>SUMIFS('Stock - ETA'!$J$3:J2202,'Stock - ETA'!$F$3:F2202,'Rango proyecciones'!C318,'Stock - ETA'!$Q$3:Q2202,'Rango proyecciones'!$AJ$5) + SUMIFS('Stock - ETA'!$I$3:I2202,'Stock - ETA'!$F$3:F2202,'Rango proyecciones'!C318,'Stock - ETA'!$Q$3:Q2202,'Rango proyecciones'!$AJ$8)</f>
        <v/>
      </c>
      <c r="AH318" s="17">
        <f> 0.6 * AD318 + AG318</f>
        <v/>
      </c>
      <c r="AI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shanghai1022186</t>
        </is>
      </c>
      <c r="D319" s="4" t="inlineStr">
        <is>
          <t>Agrosuper Shanghai</t>
        </is>
      </c>
      <c r="E319" s="4" t="n">
        <v>1022186</v>
      </c>
      <c r="F319" s="4" t="inlineStr">
        <is>
          <t>GO Resto Tira Hso Ctro@ Bo Cj 20k AS</t>
        </is>
      </c>
      <c r="G319" s="4" t="inlineStr">
        <is>
          <t>Huesos</t>
        </is>
      </c>
      <c r="H319" s="6" t="n">
        <v>71838</v>
      </c>
      <c r="I319" s="9" t="n">
        <v>48456</v>
      </c>
      <c r="J319" s="9" t="n">
        <v>53587.61</v>
      </c>
      <c r="K319" s="9" t="n">
        <v>51218.21</v>
      </c>
      <c r="L319" s="6">
        <f>MAX(J319 - K319, 0) * MAX((0 - 10)/(10), 0)</f>
        <v/>
      </c>
      <c r="M319" s="9">
        <f>SUMIFS('Stock - ETA'!$R$3:R2202,'Stock - ETA'!$F$3:F2202,'Rango proyecciones'!C319,'Stock - ETA'!$AA$3:AA2202,'Rango proyecciones'!$AJ$5)</f>
        <v/>
      </c>
      <c r="N319" s="9">
        <f>SUMIF('Stock - Puerto Chile'!$G$2:G649,'Rango proyecciones'!C319,'Stock - Puerto Chile'!$L$2:L649)</f>
        <v/>
      </c>
      <c r="O319" s="9">
        <f>0 * (0 / 24)</f>
        <v/>
      </c>
      <c r="P319" s="9">
        <f>0 * (0 / 24)</f>
        <v/>
      </c>
      <c r="Q319" s="17">
        <f>H319 + P319 + M319</f>
        <v/>
      </c>
      <c r="R319" s="9">
        <f>MAX(J319 - K319, 0) * MAX((0 - 7)/(7), 0)</f>
        <v/>
      </c>
      <c r="S319" s="9">
        <f>SUMIFS('Stock - ETA'!$H$3:H2202,'Stock - ETA'!$F$3:F2202,'Rango proyecciones'!C319,'Stock - ETA'!$Q$3:Q2202,'Rango proyecciones'!$AJ$5)</f>
        <v/>
      </c>
      <c r="T319" s="9">
        <f>SUMIF('Stock - Puerto Chile'!$G$2:G649,'Rango proyecciones'!C319,'Stock - Puerto Chile'!$N$2:N649)</f>
        <v/>
      </c>
      <c r="U319" s="9">
        <f>0 * (0 / 24)</f>
        <v/>
      </c>
      <c r="V319" s="9">
        <f>0 * (0 / 24)</f>
        <v/>
      </c>
      <c r="W319" s="17">
        <f>H319 + V319 + S319</f>
        <v/>
      </c>
      <c r="X319" s="6">
        <f>SUMIFS('Stock - ETA'!$S$3:S2202,'Stock - ETA'!$F$3:F2202,'Rango proyecciones'!C319,'Stock - ETA'!$AA$3:AA2202,'Rango proyecciones'!$AJ$5) + SUMIFS('Stock - ETA'!$R$3:R2202,'Stock - ETA'!$F$3:F2202,'Rango proyecciones'!C319,'Stock - ETA'!$AA$3:AA2202,'Rango proyecciones'!$AJ$7)</f>
        <v/>
      </c>
      <c r="Y319" s="9" t="n"/>
      <c r="Z319" s="17">
        <f>X319 + Y319</f>
        <v/>
      </c>
      <c r="AA319" s="9">
        <f>SUMIFS('Stock - ETA'!$I$3:I2202,'Stock - ETA'!$F$3:F2202,'Rango proyecciones'!C319,'Stock - ETA'!$Q$3:Q2202,'Rango proyecciones'!$AJ$5) + SUMIFS('Stock - ETA'!$H$3:H2202,'Stock - ETA'!$F$3:F2202,'Rango proyecciones'!C319,'Stock - ETA'!$Q$3:Q2202,'Rango proyecciones'!$AJ$7)</f>
        <v/>
      </c>
      <c r="AB319" s="9" t="n"/>
      <c r="AC319" s="17">
        <f>AA319 + AB319</f>
        <v/>
      </c>
      <c r="AD319" s="6" t="n">
        <v>12314</v>
      </c>
      <c r="AE319" s="9">
        <f>SUMIFS('Stock - ETA'!$T$3:T2202,'Stock - ETA'!$F$3:F2202,'Rango proyecciones'!C319,'Stock - ETA'!$AA$3:AA2202,'Rango proyecciones'!$AJ$5) + SUMIFS('Stock - ETA'!$S$3:S2202,'Stock - ETA'!$F$3:F2202,'Rango proyecciones'!C319,'Stock - ETA'!$AA$3:AA2202,'Rango proyecciones'!$AJ$8)</f>
        <v/>
      </c>
      <c r="AF319" s="17">
        <f> 0.6 * AD319 + AE319</f>
        <v/>
      </c>
      <c r="AG319" s="9">
        <f>SUMIFS('Stock - ETA'!$J$3:J2202,'Stock - ETA'!$F$3:F2202,'Rango proyecciones'!C319,'Stock - ETA'!$Q$3:Q2202,'Rango proyecciones'!$AJ$5) + SUMIFS('Stock - ETA'!$I$3:I2202,'Stock - ETA'!$F$3:F2202,'Rango proyecciones'!C319,'Stock - ETA'!$Q$3:Q2202,'Rango proyecciones'!$AJ$8)</f>
        <v/>
      </c>
      <c r="AH319" s="17">
        <f> 0.6 * AD319 + AG319</f>
        <v/>
      </c>
      <c r="AI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shanghai1022193</t>
        </is>
      </c>
      <c r="D320" s="4" t="inlineStr">
        <is>
          <t>Agrosuper Shanghai</t>
        </is>
      </c>
      <c r="E320" s="4" t="n">
        <v>1022193</v>
      </c>
      <c r="F320" s="4" t="inlineStr">
        <is>
          <t>GO Lom Vet 44@ Bo Cj 20k AS</t>
        </is>
      </c>
      <c r="G320" s="4" t="inlineStr">
        <is>
          <t>Lomo</t>
        </is>
      </c>
      <c r="H320" s="6" t="n">
        <v>113268.322</v>
      </c>
      <c r="I320" s="9" t="n">
        <v>49018</v>
      </c>
      <c r="J320" s="9" t="n">
        <v>1620.707</v>
      </c>
      <c r="K320" s="9" t="n">
        <v>1635.14</v>
      </c>
      <c r="L320" s="6">
        <f>MAX(J320 - K320, 0) * MAX((0 - 10)/(10), 0)</f>
        <v/>
      </c>
      <c r="M320" s="9">
        <f>SUMIFS('Stock - ETA'!$R$3:R2202,'Stock - ETA'!$F$3:F2202,'Rango proyecciones'!C320,'Stock - ETA'!$AA$3:AA2202,'Rango proyecciones'!$AJ$5)</f>
        <v/>
      </c>
      <c r="N320" s="9">
        <f>SUMIF('Stock - Puerto Chile'!$G$2:G649,'Rango proyecciones'!C320,'Stock - Puerto Chile'!$L$2:L649)</f>
        <v/>
      </c>
      <c r="O320" s="9">
        <f>0 * (0 / 24)</f>
        <v/>
      </c>
      <c r="P320" s="9">
        <f>7543.602 * (0 / 24)</f>
        <v/>
      </c>
      <c r="Q320" s="17">
        <f>H320 + P320 + M320</f>
        <v/>
      </c>
      <c r="R320" s="9">
        <f>MAX(J320 - K320, 0) * MAX((0 - 7)/(7), 0)</f>
        <v/>
      </c>
      <c r="S320" s="9">
        <f>SUMIFS('Stock - ETA'!$H$3:H2202,'Stock - ETA'!$F$3:F2202,'Rango proyecciones'!C320,'Stock - ETA'!$Q$3:Q2202,'Rango proyecciones'!$AJ$5)</f>
        <v/>
      </c>
      <c r="T320" s="9">
        <f>SUMIF('Stock - Puerto Chile'!$G$2:G649,'Rango proyecciones'!C320,'Stock - Puerto Chile'!$N$2:N649)</f>
        <v/>
      </c>
      <c r="U320" s="9">
        <f>0 * (0 / 24)</f>
        <v/>
      </c>
      <c r="V320" s="9">
        <f>7543.602 * (0 / 24)</f>
        <v/>
      </c>
      <c r="W320" s="17">
        <f>H320 + V320 + S320</f>
        <v/>
      </c>
      <c r="X320" s="6">
        <f>SUMIFS('Stock - ETA'!$S$3:S2202,'Stock - ETA'!$F$3:F2202,'Rango proyecciones'!C320,'Stock - ETA'!$AA$3:AA2202,'Rango proyecciones'!$AJ$5) + SUMIFS('Stock - ETA'!$R$3:R2202,'Stock - ETA'!$F$3:F2202,'Rango proyecciones'!C320,'Stock - ETA'!$AA$3:AA2202,'Rango proyecciones'!$AJ$7)</f>
        <v/>
      </c>
      <c r="Y320" s="9" t="n"/>
      <c r="Z320" s="17">
        <f>X320 + Y320</f>
        <v/>
      </c>
      <c r="AA320" s="9">
        <f>SUMIFS('Stock - ETA'!$I$3:I2202,'Stock - ETA'!$F$3:F2202,'Rango proyecciones'!C320,'Stock - ETA'!$Q$3:Q2202,'Rango proyecciones'!$AJ$5) + SUMIFS('Stock - ETA'!$H$3:H2202,'Stock - ETA'!$F$3:F2202,'Rango proyecciones'!C320,'Stock - ETA'!$Q$3:Q2202,'Rango proyecciones'!$AJ$7)</f>
        <v/>
      </c>
      <c r="AB320" s="9" t="n"/>
      <c r="AC320" s="17">
        <f>AA320 + AB320</f>
        <v/>
      </c>
      <c r="AD320" s="6" t="n"/>
      <c r="AE320" s="9">
        <f>SUMIFS('Stock - ETA'!$T$3:T2202,'Stock - ETA'!$F$3:F2202,'Rango proyecciones'!C320,'Stock - ETA'!$AA$3:AA2202,'Rango proyecciones'!$AJ$5) + SUMIFS('Stock - ETA'!$S$3:S2202,'Stock - ETA'!$F$3:F2202,'Rango proyecciones'!C320,'Stock - ETA'!$AA$3:AA2202,'Rango proyecciones'!$AJ$8)</f>
        <v/>
      </c>
      <c r="AF320" s="17">
        <f> 0.6 * AD320 + AE320</f>
        <v/>
      </c>
      <c r="AG320" s="9">
        <f>SUMIFS('Stock - ETA'!$J$3:J2202,'Stock - ETA'!$F$3:F2202,'Rango proyecciones'!C320,'Stock - ETA'!$Q$3:Q2202,'Rango proyecciones'!$AJ$5) + SUMIFS('Stock - ETA'!$I$3:I2202,'Stock - ETA'!$F$3:F2202,'Rango proyecciones'!C320,'Stock - ETA'!$Q$3:Q2202,'Rango proyecciones'!$AJ$8)</f>
        <v/>
      </c>
      <c r="AH320" s="17">
        <f> 0.6 * AD320 + AG320</f>
        <v/>
      </c>
      <c r="AI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shanghai1022212</t>
        </is>
      </c>
      <c r="D321" s="4" t="inlineStr">
        <is>
          <t>Agrosuper Shanghai</t>
        </is>
      </c>
      <c r="E321" s="4" t="n">
        <v>1022212</v>
      </c>
      <c r="F321" s="4" t="inlineStr">
        <is>
          <t>GO Cab Ent@ Cj 20k AS</t>
        </is>
      </c>
      <c r="G321" s="4" t="inlineStr">
        <is>
          <t>Cabeza</t>
        </is>
      </c>
      <c r="H321" s="6" t="n">
        <v>698862.02</v>
      </c>
      <c r="I321" s="9" t="n">
        <v>577336</v>
      </c>
      <c r="J321" s="9" t="n">
        <v>666839.2340000001</v>
      </c>
      <c r="K321" s="9" t="n">
        <v>528068.11</v>
      </c>
      <c r="L321" s="6">
        <f>MAX(J321 - K321, 0) * MAX((0 - 10)/(10), 0)</f>
        <v/>
      </c>
      <c r="M321" s="9">
        <f>SUMIFS('Stock - ETA'!$R$3:R2202,'Stock - ETA'!$F$3:F2202,'Rango proyecciones'!C321,'Stock - ETA'!$AA$3:AA2202,'Rango proyecciones'!$AJ$5)</f>
        <v/>
      </c>
      <c r="N321" s="9">
        <f>SUMIF('Stock - Puerto Chile'!$G$2:G649,'Rango proyecciones'!C321,'Stock - Puerto Chile'!$L$2:L649)</f>
        <v/>
      </c>
      <c r="O321" s="9">
        <f>0 * (0 / 24)</f>
        <v/>
      </c>
      <c r="P321" s="9">
        <f>0 * (0 / 24)</f>
        <v/>
      </c>
      <c r="Q321" s="17">
        <f>H321 + P321 + M321</f>
        <v/>
      </c>
      <c r="R321" s="9">
        <f>MAX(J321 - K321, 0) * MAX((0 - 7)/(7), 0)</f>
        <v/>
      </c>
      <c r="S321" s="9">
        <f>SUMIFS('Stock - ETA'!$H$3:H2202,'Stock - ETA'!$F$3:F2202,'Rango proyecciones'!C321,'Stock - ETA'!$Q$3:Q2202,'Rango proyecciones'!$AJ$5)</f>
        <v/>
      </c>
      <c r="T321" s="9">
        <f>SUMIF('Stock - Puerto Chile'!$G$2:G649,'Rango proyecciones'!C321,'Stock - Puerto Chile'!$N$2:N649)</f>
        <v/>
      </c>
      <c r="U321" s="9">
        <f>0 * (0 / 24)</f>
        <v/>
      </c>
      <c r="V321" s="9">
        <f>0 * (0 / 24)</f>
        <v/>
      </c>
      <c r="W321" s="17">
        <f>H321 + V321 + S321</f>
        <v/>
      </c>
      <c r="X321" s="6">
        <f>SUMIFS('Stock - ETA'!$S$3:S2202,'Stock - ETA'!$F$3:F2202,'Rango proyecciones'!C321,'Stock - ETA'!$AA$3:AA2202,'Rango proyecciones'!$AJ$5) + SUMIFS('Stock - ETA'!$R$3:R2202,'Stock - ETA'!$F$3:F2202,'Rango proyecciones'!C321,'Stock - ETA'!$AA$3:AA2202,'Rango proyecciones'!$AJ$7)</f>
        <v/>
      </c>
      <c r="Y321" s="9" t="n"/>
      <c r="Z321" s="17">
        <f>X321 + Y321</f>
        <v/>
      </c>
      <c r="AA321" s="9">
        <f>SUMIFS('Stock - ETA'!$I$3:I2202,'Stock - ETA'!$F$3:F2202,'Rango proyecciones'!C321,'Stock - ETA'!$Q$3:Q2202,'Rango proyecciones'!$AJ$5) + SUMIFS('Stock - ETA'!$H$3:H2202,'Stock - ETA'!$F$3:F2202,'Rango proyecciones'!C321,'Stock - ETA'!$Q$3:Q2202,'Rango proyecciones'!$AJ$7)</f>
        <v/>
      </c>
      <c r="AB321" s="9" t="n"/>
      <c r="AC321" s="17">
        <f>AA321 + AB321</f>
        <v/>
      </c>
      <c r="AD321" s="6" t="n">
        <v>663542</v>
      </c>
      <c r="AE321" s="9">
        <f>SUMIFS('Stock - ETA'!$T$3:T2202,'Stock - ETA'!$F$3:F2202,'Rango proyecciones'!C321,'Stock - ETA'!$AA$3:AA2202,'Rango proyecciones'!$AJ$5) + SUMIFS('Stock - ETA'!$S$3:S2202,'Stock - ETA'!$F$3:F2202,'Rango proyecciones'!C321,'Stock - ETA'!$AA$3:AA2202,'Rango proyecciones'!$AJ$8)</f>
        <v/>
      </c>
      <c r="AF321" s="17">
        <f> 0.6 * AD321 + AE321</f>
        <v/>
      </c>
      <c r="AG321" s="9">
        <f>SUMIFS('Stock - ETA'!$J$3:J2202,'Stock - ETA'!$F$3:F2202,'Rango proyecciones'!C321,'Stock - ETA'!$Q$3:Q2202,'Rango proyecciones'!$AJ$5) + SUMIFS('Stock - ETA'!$I$3:I2202,'Stock - ETA'!$F$3:F2202,'Rango proyecciones'!C321,'Stock - ETA'!$Q$3:Q2202,'Rango proyecciones'!$AJ$8)</f>
        <v/>
      </c>
      <c r="AH321" s="17">
        <f> 0.6 * AD321 + AG321</f>
        <v/>
      </c>
      <c r="AI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shanghai1022291</t>
        </is>
      </c>
      <c r="D322" s="4" t="inlineStr">
        <is>
          <t>Agrosuper Shanghai</t>
        </is>
      </c>
      <c r="E322" s="4" t="n">
        <v>1022291</v>
      </c>
      <c r="F322" s="4" t="inlineStr">
        <is>
          <t>GO PernilM B@ Bo Cj 20k AS</t>
        </is>
      </c>
      <c r="G322" s="4" t="inlineStr">
        <is>
          <t>Pernil</t>
        </is>
      </c>
      <c r="H322" s="6" t="n">
        <v>96444.64999999999</v>
      </c>
      <c r="I322" s="9" t="n">
        <v>72168</v>
      </c>
      <c r="J322" s="9" t="n">
        <v>44801.41</v>
      </c>
      <c r="K322" s="9" t="n">
        <v>47538.11</v>
      </c>
      <c r="L322" s="6">
        <f>MAX(J322 - K322, 0) * MAX((0 - 10)/(10), 0)</f>
        <v/>
      </c>
      <c r="M322" s="9">
        <f>SUMIFS('Stock - ETA'!$R$3:R2202,'Stock - ETA'!$F$3:F2202,'Rango proyecciones'!C322,'Stock - ETA'!$AA$3:AA2202,'Rango proyecciones'!$AJ$5)</f>
        <v/>
      </c>
      <c r="N322" s="9">
        <f>SUMIF('Stock - Puerto Chile'!$G$2:G649,'Rango proyecciones'!C322,'Stock - Puerto Chile'!$L$2:L649)</f>
        <v/>
      </c>
      <c r="O322" s="9">
        <f>0 * (0 / 24)</f>
        <v/>
      </c>
      <c r="P322" s="9">
        <f>0 * (0 / 24)</f>
        <v/>
      </c>
      <c r="Q322" s="17">
        <f>H322 + P322 + M322</f>
        <v/>
      </c>
      <c r="R322" s="9">
        <f>MAX(J322 - K322, 0) * MAX((0 - 7)/(7), 0)</f>
        <v/>
      </c>
      <c r="S322" s="9">
        <f>SUMIFS('Stock - ETA'!$H$3:H2202,'Stock - ETA'!$F$3:F2202,'Rango proyecciones'!C322,'Stock - ETA'!$Q$3:Q2202,'Rango proyecciones'!$AJ$5)</f>
        <v/>
      </c>
      <c r="T322" s="9">
        <f>SUMIF('Stock - Puerto Chile'!$G$2:G649,'Rango proyecciones'!C322,'Stock - Puerto Chile'!$N$2:N649)</f>
        <v/>
      </c>
      <c r="U322" s="9">
        <f>0 * (0 / 24)</f>
        <v/>
      </c>
      <c r="V322" s="9">
        <f>0 * (0 / 24)</f>
        <v/>
      </c>
      <c r="W322" s="17">
        <f>H322 + V322 + S322</f>
        <v/>
      </c>
      <c r="X322" s="6">
        <f>SUMIFS('Stock - ETA'!$S$3:S2202,'Stock - ETA'!$F$3:F2202,'Rango proyecciones'!C322,'Stock - ETA'!$AA$3:AA2202,'Rango proyecciones'!$AJ$5) + SUMIFS('Stock - ETA'!$R$3:R2202,'Stock - ETA'!$F$3:F2202,'Rango proyecciones'!C322,'Stock - ETA'!$AA$3:AA2202,'Rango proyecciones'!$AJ$7)</f>
        <v/>
      </c>
      <c r="Y322" s="9" t="n"/>
      <c r="Z322" s="17">
        <f>X322 + Y322</f>
        <v/>
      </c>
      <c r="AA322" s="9">
        <f>SUMIFS('Stock - ETA'!$I$3:I2202,'Stock - ETA'!$F$3:F2202,'Rango proyecciones'!C322,'Stock - ETA'!$Q$3:Q2202,'Rango proyecciones'!$AJ$5) + SUMIFS('Stock - ETA'!$H$3:H2202,'Stock - ETA'!$F$3:F2202,'Rango proyecciones'!C322,'Stock - ETA'!$Q$3:Q2202,'Rango proyecciones'!$AJ$7)</f>
        <v/>
      </c>
      <c r="AB322" s="9" t="n"/>
      <c r="AC322" s="17">
        <f>AA322 + AB322</f>
        <v/>
      </c>
      <c r="AD322" s="6" t="n">
        <v>30749</v>
      </c>
      <c r="AE322" s="9">
        <f>SUMIFS('Stock - ETA'!$T$3:T2202,'Stock - ETA'!$F$3:F2202,'Rango proyecciones'!C322,'Stock - ETA'!$AA$3:AA2202,'Rango proyecciones'!$AJ$5) + SUMIFS('Stock - ETA'!$S$3:S2202,'Stock - ETA'!$F$3:F2202,'Rango proyecciones'!C322,'Stock - ETA'!$AA$3:AA2202,'Rango proyecciones'!$AJ$8)</f>
        <v/>
      </c>
      <c r="AF322" s="17">
        <f> 0.6 * AD322 + AE322</f>
        <v/>
      </c>
      <c r="AG322" s="9">
        <f>SUMIFS('Stock - ETA'!$J$3:J2202,'Stock - ETA'!$F$3:F2202,'Rango proyecciones'!C322,'Stock - ETA'!$Q$3:Q2202,'Rango proyecciones'!$AJ$5) + SUMIFS('Stock - ETA'!$I$3:I2202,'Stock - ETA'!$F$3:F2202,'Rango proyecciones'!C322,'Stock - ETA'!$Q$3:Q2202,'Rango proyecciones'!$AJ$8)</f>
        <v/>
      </c>
      <c r="AH322" s="17">
        <f> 0.6 * AD322 + AG322</f>
        <v/>
      </c>
      <c r="AI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shanghai1022373</t>
        </is>
      </c>
      <c r="D323" s="4" t="inlineStr">
        <is>
          <t>Agrosuper Shanghai</t>
        </is>
      </c>
      <c r="E323" s="4" t="n">
        <v>1022373</v>
      </c>
      <c r="F323" s="4" t="inlineStr">
        <is>
          <t>GO Reco 60/40 @ Cj 20k AS</t>
        </is>
      </c>
      <c r="G323" s="4" t="inlineStr">
        <is>
          <t>Recortes</t>
        </is>
      </c>
      <c r="H323" s="6" t="n">
        <v>308763.067</v>
      </c>
      <c r="I323" s="9" t="n">
        <v>395605</v>
      </c>
      <c r="J323" s="9" t="n">
        <v>0</v>
      </c>
      <c r="K323" s="9" t="n">
        <v>0</v>
      </c>
      <c r="L323" s="6">
        <f>MAX(J323 - K323, 0) * MAX((0 - 10)/(10), 0)</f>
        <v/>
      </c>
      <c r="M323" s="9">
        <f>SUMIFS('Stock - ETA'!$R$3:R2202,'Stock - ETA'!$F$3:F2202,'Rango proyecciones'!C323,'Stock - ETA'!$AA$3:AA2202,'Rango proyecciones'!$AJ$5)</f>
        <v/>
      </c>
      <c r="N323" s="9">
        <f>SUMIF('Stock - Puerto Chile'!$G$2:G649,'Rango proyecciones'!C323,'Stock - Puerto Chile'!$L$2:L649)</f>
        <v/>
      </c>
      <c r="O323" s="9">
        <f>0 * (0 / 24)</f>
        <v/>
      </c>
      <c r="P323" s="9">
        <f>47039.797000000006 * (0 / 24)</f>
        <v/>
      </c>
      <c r="Q323" s="17">
        <f>H323 + P323 + M323</f>
        <v/>
      </c>
      <c r="R323" s="9">
        <f>MAX(J323 - K323, 0) * MAX((0 - 7)/(7), 0)</f>
        <v/>
      </c>
      <c r="S323" s="9">
        <f>SUMIFS('Stock - ETA'!$H$3:H2202,'Stock - ETA'!$F$3:F2202,'Rango proyecciones'!C323,'Stock - ETA'!$Q$3:Q2202,'Rango proyecciones'!$AJ$5)</f>
        <v/>
      </c>
      <c r="T323" s="9">
        <f>SUMIF('Stock - Puerto Chile'!$G$2:G649,'Rango proyecciones'!C323,'Stock - Puerto Chile'!$N$2:N649)</f>
        <v/>
      </c>
      <c r="U323" s="9">
        <f>0 * (0 / 24)</f>
        <v/>
      </c>
      <c r="V323" s="9">
        <f>47039.797000000006 * (0 / 24)</f>
        <v/>
      </c>
      <c r="W323" s="17">
        <f>H323 + V323 + S323</f>
        <v/>
      </c>
      <c r="X323" s="6">
        <f>SUMIFS('Stock - ETA'!$S$3:S2202,'Stock - ETA'!$F$3:F2202,'Rango proyecciones'!C323,'Stock - ETA'!$AA$3:AA2202,'Rango proyecciones'!$AJ$5) + SUMIFS('Stock - ETA'!$R$3:R2202,'Stock - ETA'!$F$3:F2202,'Rango proyecciones'!C323,'Stock - ETA'!$AA$3:AA2202,'Rango proyecciones'!$AJ$7)</f>
        <v/>
      </c>
      <c r="Y323" s="9" t="n"/>
      <c r="Z323" s="17">
        <f>X323 + Y323</f>
        <v/>
      </c>
      <c r="AA323" s="9">
        <f>SUMIFS('Stock - ETA'!$I$3:I2202,'Stock - ETA'!$F$3:F2202,'Rango proyecciones'!C323,'Stock - ETA'!$Q$3:Q2202,'Rango proyecciones'!$AJ$5) + SUMIFS('Stock - ETA'!$H$3:H2202,'Stock - ETA'!$F$3:F2202,'Rango proyecciones'!C323,'Stock - ETA'!$Q$3:Q2202,'Rango proyecciones'!$AJ$7)</f>
        <v/>
      </c>
      <c r="AB323" s="9" t="n"/>
      <c r="AC323" s="17">
        <f>AA323 + AB323</f>
        <v/>
      </c>
      <c r="AD323" s="6" t="n">
        <v>142412</v>
      </c>
      <c r="AE323" s="9">
        <f>SUMIFS('Stock - ETA'!$T$3:T2202,'Stock - ETA'!$F$3:F2202,'Rango proyecciones'!C323,'Stock - ETA'!$AA$3:AA2202,'Rango proyecciones'!$AJ$5) + SUMIFS('Stock - ETA'!$S$3:S2202,'Stock - ETA'!$F$3:F2202,'Rango proyecciones'!C323,'Stock - ETA'!$AA$3:AA2202,'Rango proyecciones'!$AJ$8)</f>
        <v/>
      </c>
      <c r="AF323" s="17">
        <f> 0.6 * AD323 + AE323</f>
        <v/>
      </c>
      <c r="AG323" s="9">
        <f>SUMIFS('Stock - ETA'!$J$3:J2202,'Stock - ETA'!$F$3:F2202,'Rango proyecciones'!C323,'Stock - ETA'!$Q$3:Q2202,'Rango proyecciones'!$AJ$5) + SUMIFS('Stock - ETA'!$I$3:I2202,'Stock - ETA'!$F$3:F2202,'Rango proyecciones'!C323,'Stock - ETA'!$Q$3:Q2202,'Rango proyecciones'!$AJ$8)</f>
        <v/>
      </c>
      <c r="AH323" s="17">
        <f> 0.6 * AD323 + AG323</f>
        <v/>
      </c>
      <c r="AI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shanghai1022378</t>
        </is>
      </c>
      <c r="D324" s="4" t="inlineStr">
        <is>
          <t>Agrosuper Shanghai</t>
        </is>
      </c>
      <c r="E324" s="4" t="n">
        <v>1022378</v>
      </c>
      <c r="F324" s="4" t="inlineStr">
        <is>
          <t>GO Resto Tira Hso@ Fi Cj 10k AS</t>
        </is>
      </c>
      <c r="G324" s="4" t="inlineStr">
        <is>
          <t>Huesos</t>
        </is>
      </c>
      <c r="H324" s="6" t="n">
        <v>168950</v>
      </c>
      <c r="I324" s="9" t="n">
        <v>119980</v>
      </c>
      <c r="J324" s="9" t="n">
        <v>89497.38800000001</v>
      </c>
      <c r="K324" s="9" t="n">
        <v>68982.64999999999</v>
      </c>
      <c r="L324" s="6">
        <f>MAX(J324 - K324, 0) * MAX((0 - 10)/(10), 0)</f>
        <v/>
      </c>
      <c r="M324" s="9">
        <f>SUMIFS('Stock - ETA'!$R$3:R2202,'Stock - ETA'!$F$3:F2202,'Rango proyecciones'!C324,'Stock - ETA'!$AA$3:AA2202,'Rango proyecciones'!$AJ$5)</f>
        <v/>
      </c>
      <c r="N324" s="9">
        <f>SUMIF('Stock - Puerto Chile'!$G$2:G649,'Rango proyecciones'!C324,'Stock - Puerto Chile'!$L$2:L649)</f>
        <v/>
      </c>
      <c r="O324" s="9" t="n"/>
      <c r="P324" s="9" t="n"/>
      <c r="Q324" s="17">
        <f>H324 + P324 + M324</f>
        <v/>
      </c>
      <c r="R324" s="9">
        <f>MAX(J324 - K324, 0) * MAX((0 - 7)/(7), 0)</f>
        <v/>
      </c>
      <c r="S324" s="9">
        <f>SUMIFS('Stock - ETA'!$H$3:H2202,'Stock - ETA'!$F$3:F2202,'Rango proyecciones'!C324,'Stock - ETA'!$Q$3:Q2202,'Rango proyecciones'!$AJ$5)</f>
        <v/>
      </c>
      <c r="T324" s="9">
        <f>SUMIF('Stock - Puerto Chile'!$G$2:G649,'Rango proyecciones'!C324,'Stock - Puerto Chile'!$N$2:N649)</f>
        <v/>
      </c>
      <c r="U324" s="9" t="n"/>
      <c r="V324" s="9" t="n"/>
      <c r="W324" s="17">
        <f>H324 + V324 + S324</f>
        <v/>
      </c>
      <c r="X324" s="6">
        <f>SUMIFS('Stock - ETA'!$S$3:S2202,'Stock - ETA'!$F$3:F2202,'Rango proyecciones'!C324,'Stock - ETA'!$AA$3:AA2202,'Rango proyecciones'!$AJ$5) + SUMIFS('Stock - ETA'!$R$3:R2202,'Stock - ETA'!$F$3:F2202,'Rango proyecciones'!C324,'Stock - ETA'!$AA$3:AA2202,'Rango proyecciones'!$AJ$7)</f>
        <v/>
      </c>
      <c r="Y324" s="9" t="n"/>
      <c r="Z324" s="17">
        <f>X324 + Y324</f>
        <v/>
      </c>
      <c r="AA324" s="9">
        <f>SUMIFS('Stock - ETA'!$I$3:I2202,'Stock - ETA'!$F$3:F2202,'Rango proyecciones'!C324,'Stock - ETA'!$Q$3:Q2202,'Rango proyecciones'!$AJ$5) + SUMIFS('Stock - ETA'!$H$3:H2202,'Stock - ETA'!$F$3:F2202,'Rango proyecciones'!C324,'Stock - ETA'!$Q$3:Q2202,'Rango proyecciones'!$AJ$7)</f>
        <v/>
      </c>
      <c r="AB324" s="9" t="n"/>
      <c r="AC324" s="17">
        <f>AA324 + AB324</f>
        <v/>
      </c>
      <c r="AD324" s="6" t="n">
        <v>73659</v>
      </c>
      <c r="AE324" s="9">
        <f>SUMIFS('Stock - ETA'!$T$3:T2202,'Stock - ETA'!$F$3:F2202,'Rango proyecciones'!C324,'Stock - ETA'!$AA$3:AA2202,'Rango proyecciones'!$AJ$5) + SUMIFS('Stock - ETA'!$S$3:S2202,'Stock - ETA'!$F$3:F2202,'Rango proyecciones'!C324,'Stock - ETA'!$AA$3:AA2202,'Rango proyecciones'!$AJ$8)</f>
        <v/>
      </c>
      <c r="AF324" s="17">
        <f> 0.6 * AD324 + AE324</f>
        <v/>
      </c>
      <c r="AG324" s="9">
        <f>SUMIFS('Stock - ETA'!$J$3:J2202,'Stock - ETA'!$F$3:F2202,'Rango proyecciones'!C324,'Stock - ETA'!$Q$3:Q2202,'Rango proyecciones'!$AJ$5) + SUMIFS('Stock - ETA'!$I$3:I2202,'Stock - ETA'!$F$3:F2202,'Rango proyecciones'!C324,'Stock - ETA'!$Q$3:Q2202,'Rango proyecciones'!$AJ$8)</f>
        <v/>
      </c>
      <c r="AH324" s="17">
        <f> 0.6 * AD324 + AG324</f>
        <v/>
      </c>
      <c r="AI324" s="6" t="n"/>
    </row>
    <row r="325">
      <c r="A325" s="4" t="inlineStr">
        <is>
          <t>Cerdo</t>
        </is>
      </c>
      <c r="B325" s="4" t="inlineStr">
        <is>
          <t>Venta Local</t>
        </is>
      </c>
      <c r="C325" s="4" t="inlineStr">
        <is>
          <t>agrosuper shanghai1022379</t>
        </is>
      </c>
      <c r="D325" s="4" t="inlineStr">
        <is>
          <t>Agrosuper Shanghai</t>
        </is>
      </c>
      <c r="E325" s="4" t="n">
        <v>1022379</v>
      </c>
      <c r="F325" s="4" t="inlineStr">
        <is>
          <t>GO PpPal 77@ Bo Cj AS</t>
        </is>
      </c>
      <c r="G325" s="4" t="inlineStr">
        <is>
          <t>Paleta</t>
        </is>
      </c>
      <c r="H325" s="6" t="n">
        <v>193404.59</v>
      </c>
      <c r="I325" s="9" t="n">
        <v>237455</v>
      </c>
      <c r="J325" s="9" t="n">
        <v>132233.535</v>
      </c>
      <c r="K325" s="9" t="n">
        <v>120731.65</v>
      </c>
      <c r="L325" s="6">
        <f>MAX(J325 - K325, 0) * MAX((0 - 10)/(10), 0)</f>
        <v/>
      </c>
      <c r="M325" s="9">
        <f>SUMIFS('Stock - ETA'!$R$3:R2202,'Stock - ETA'!$F$3:F2202,'Rango proyecciones'!C325,'Stock - ETA'!$AA$3:AA2202,'Rango proyecciones'!$AJ$5)</f>
        <v/>
      </c>
      <c r="N325" s="9">
        <f>SUMIF('Stock - Puerto Chile'!$G$2:G649,'Rango proyecciones'!C325,'Stock - Puerto Chile'!$L$2:L649)</f>
        <v/>
      </c>
      <c r="O325" s="9">
        <f>0 * (0 / 24)</f>
        <v/>
      </c>
      <c r="P325" s="9">
        <f>0 * (0 / 24)</f>
        <v/>
      </c>
      <c r="Q325" s="17">
        <f>H325 + P325 + M325</f>
        <v/>
      </c>
      <c r="R325" s="9">
        <f>MAX(J325 - K325, 0) * MAX((0 - 7)/(7), 0)</f>
        <v/>
      </c>
      <c r="S325" s="9">
        <f>SUMIFS('Stock - ETA'!$H$3:H2202,'Stock - ETA'!$F$3:F2202,'Rango proyecciones'!C325,'Stock - ETA'!$Q$3:Q2202,'Rango proyecciones'!$AJ$5)</f>
        <v/>
      </c>
      <c r="T325" s="9">
        <f>SUMIF('Stock - Puerto Chile'!$G$2:G649,'Rango proyecciones'!C325,'Stock - Puerto Chile'!$N$2:N649)</f>
        <v/>
      </c>
      <c r="U325" s="9">
        <f>0 * (0 / 24)</f>
        <v/>
      </c>
      <c r="V325" s="9">
        <f>0 * (0 / 24)</f>
        <v/>
      </c>
      <c r="W325" s="17">
        <f>H325 + V325 + S325</f>
        <v/>
      </c>
      <c r="X325" s="6">
        <f>SUMIFS('Stock - ETA'!$S$3:S2202,'Stock - ETA'!$F$3:F2202,'Rango proyecciones'!C325,'Stock - ETA'!$AA$3:AA2202,'Rango proyecciones'!$AJ$5) + SUMIFS('Stock - ETA'!$R$3:R2202,'Stock - ETA'!$F$3:F2202,'Rango proyecciones'!C325,'Stock - ETA'!$AA$3:AA2202,'Rango proyecciones'!$AJ$7)</f>
        <v/>
      </c>
      <c r="Y325" s="9" t="n"/>
      <c r="Z325" s="17">
        <f>X325 + Y325</f>
        <v/>
      </c>
      <c r="AA325" s="9">
        <f>SUMIFS('Stock - ETA'!$I$3:I2202,'Stock - ETA'!$F$3:F2202,'Rango proyecciones'!C325,'Stock - ETA'!$Q$3:Q2202,'Rango proyecciones'!$AJ$5) + SUMIFS('Stock - ETA'!$H$3:H2202,'Stock - ETA'!$F$3:F2202,'Rango proyecciones'!C325,'Stock - ETA'!$Q$3:Q2202,'Rango proyecciones'!$AJ$7)</f>
        <v/>
      </c>
      <c r="AB325" s="9" t="n"/>
      <c r="AC325" s="17">
        <f>AA325 + AB325</f>
        <v/>
      </c>
      <c r="AD325" s="6" t="n"/>
      <c r="AE325" s="9">
        <f>SUMIFS('Stock - ETA'!$T$3:T2202,'Stock - ETA'!$F$3:F2202,'Rango proyecciones'!C325,'Stock - ETA'!$AA$3:AA2202,'Rango proyecciones'!$AJ$5) + SUMIFS('Stock - ETA'!$S$3:S2202,'Stock - ETA'!$F$3:F2202,'Rango proyecciones'!C325,'Stock - ETA'!$AA$3:AA2202,'Rango proyecciones'!$AJ$8)</f>
        <v/>
      </c>
      <c r="AF325" s="17">
        <f> 0.6 * AD325 + AE325</f>
        <v/>
      </c>
      <c r="AG325" s="9">
        <f>SUMIFS('Stock - ETA'!$J$3:J2202,'Stock - ETA'!$F$3:F2202,'Rango proyecciones'!C325,'Stock - ETA'!$Q$3:Q2202,'Rango proyecciones'!$AJ$5) + SUMIFS('Stock - ETA'!$I$3:I2202,'Stock - ETA'!$F$3:F2202,'Rango proyecciones'!C325,'Stock - ETA'!$Q$3:Q2202,'Rango proyecciones'!$AJ$8)</f>
        <v/>
      </c>
      <c r="AH325" s="17">
        <f> 0.6 * AD325 + AG325</f>
        <v/>
      </c>
      <c r="AI325" s="6" t="n"/>
    </row>
    <row r="326">
      <c r="A326" s="4" t="inlineStr">
        <is>
          <t>Cerdo</t>
        </is>
      </c>
      <c r="B326" s="4" t="inlineStr">
        <is>
          <t>Venta Local</t>
        </is>
      </c>
      <c r="C326" s="4" t="inlineStr">
        <is>
          <t>agrosuper shanghai1022381</t>
        </is>
      </c>
      <c r="D326" s="4" t="inlineStr">
        <is>
          <t>Agrosuper Shanghai</t>
        </is>
      </c>
      <c r="E326" s="4" t="n">
        <v>1022381</v>
      </c>
      <c r="F326" s="4" t="inlineStr">
        <is>
          <t>GO Gord Esp@ Bo Cj 10k AS</t>
        </is>
      </c>
      <c r="G326" s="4" t="inlineStr">
        <is>
          <t>Grasas</t>
        </is>
      </c>
      <c r="H326" s="6" t="n">
        <v>72000</v>
      </c>
      <c r="I326" s="9" t="n">
        <v>72000</v>
      </c>
      <c r="J326" s="9" t="n">
        <v>64599.641</v>
      </c>
      <c r="K326" s="9" t="n">
        <v>50149.41</v>
      </c>
      <c r="L326" s="6">
        <f>MAX(J326 - K326, 0) * MAX((0 - 10)/(10), 0)</f>
        <v/>
      </c>
      <c r="M326" s="9">
        <f>SUMIFS('Stock - ETA'!$R$3:R2202,'Stock - ETA'!$F$3:F2202,'Rango proyecciones'!C326,'Stock - ETA'!$AA$3:AA2202,'Rango proyecciones'!$AJ$5)</f>
        <v/>
      </c>
      <c r="N326" s="9">
        <f>SUMIF('Stock - Puerto Chile'!$G$2:G649,'Rango proyecciones'!C326,'Stock - Puerto Chile'!$L$2:L649)</f>
        <v/>
      </c>
      <c r="O326" s="9">
        <f>0 * (0 / 24)</f>
        <v/>
      </c>
      <c r="P326" s="9">
        <f>0 * (0 / 24)</f>
        <v/>
      </c>
      <c r="Q326" s="17">
        <f>H326 + P326 + M326</f>
        <v/>
      </c>
      <c r="R326" s="9">
        <f>MAX(J326 - K326, 0) * MAX((0 - 7)/(7), 0)</f>
        <v/>
      </c>
      <c r="S326" s="9">
        <f>SUMIFS('Stock - ETA'!$H$3:H2202,'Stock - ETA'!$F$3:F2202,'Rango proyecciones'!C326,'Stock - ETA'!$Q$3:Q2202,'Rango proyecciones'!$AJ$5)</f>
        <v/>
      </c>
      <c r="T326" s="9">
        <f>SUMIF('Stock - Puerto Chile'!$G$2:G649,'Rango proyecciones'!C326,'Stock - Puerto Chile'!$N$2:N649)</f>
        <v/>
      </c>
      <c r="U326" s="9">
        <f>0 * (0 / 24)</f>
        <v/>
      </c>
      <c r="V326" s="9">
        <f>0 * (0 / 24)</f>
        <v/>
      </c>
      <c r="W326" s="17">
        <f>H326 + V326 + S326</f>
        <v/>
      </c>
      <c r="X326" s="6">
        <f>SUMIFS('Stock - ETA'!$S$3:S2202,'Stock - ETA'!$F$3:F2202,'Rango proyecciones'!C326,'Stock - ETA'!$AA$3:AA2202,'Rango proyecciones'!$AJ$5) + SUMIFS('Stock - ETA'!$R$3:R2202,'Stock - ETA'!$F$3:F2202,'Rango proyecciones'!C326,'Stock - ETA'!$AA$3:AA2202,'Rango proyecciones'!$AJ$7)</f>
        <v/>
      </c>
      <c r="Y326" s="9" t="n"/>
      <c r="Z326" s="17">
        <f>X326 + Y326</f>
        <v/>
      </c>
      <c r="AA326" s="9">
        <f>SUMIFS('Stock - ETA'!$I$3:I2202,'Stock - ETA'!$F$3:F2202,'Rango proyecciones'!C326,'Stock - ETA'!$Q$3:Q2202,'Rango proyecciones'!$AJ$5) + SUMIFS('Stock - ETA'!$H$3:H2202,'Stock - ETA'!$F$3:F2202,'Rango proyecciones'!C326,'Stock - ETA'!$Q$3:Q2202,'Rango proyecciones'!$AJ$7)</f>
        <v/>
      </c>
      <c r="AB326" s="9" t="n"/>
      <c r="AC326" s="17">
        <f>AA326 + AB326</f>
        <v/>
      </c>
      <c r="AD326" s="6" t="n">
        <v>37948</v>
      </c>
      <c r="AE326" s="9">
        <f>SUMIFS('Stock - ETA'!$T$3:T2202,'Stock - ETA'!$F$3:F2202,'Rango proyecciones'!C326,'Stock - ETA'!$AA$3:AA2202,'Rango proyecciones'!$AJ$5) + SUMIFS('Stock - ETA'!$S$3:S2202,'Stock - ETA'!$F$3:F2202,'Rango proyecciones'!C326,'Stock - ETA'!$AA$3:AA2202,'Rango proyecciones'!$AJ$8)</f>
        <v/>
      </c>
      <c r="AF326" s="17">
        <f> 0.6 * AD326 + AE326</f>
        <v/>
      </c>
      <c r="AG326" s="9">
        <f>SUMIFS('Stock - ETA'!$J$3:J2202,'Stock - ETA'!$F$3:F2202,'Rango proyecciones'!C326,'Stock - ETA'!$Q$3:Q2202,'Rango proyecciones'!$AJ$5) + SUMIFS('Stock - ETA'!$I$3:I2202,'Stock - ETA'!$F$3:F2202,'Rango proyecciones'!C326,'Stock - ETA'!$Q$3:Q2202,'Rango proyecciones'!$AJ$8)</f>
        <v/>
      </c>
      <c r="AH326" s="17">
        <f> 0.6 * AD326 + AG326</f>
        <v/>
      </c>
      <c r="AI326" s="6" t="n"/>
    </row>
    <row r="327">
      <c r="A327" s="4" t="inlineStr">
        <is>
          <t>Cerdo</t>
        </is>
      </c>
      <c r="B327" s="4" t="inlineStr">
        <is>
          <t>Venta Local</t>
        </is>
      </c>
      <c r="C327" s="4" t="inlineStr">
        <is>
          <t>agrosuper shanghai1022388</t>
        </is>
      </c>
      <c r="D327" s="4" t="inlineStr">
        <is>
          <t>Agrosuper Shanghai</t>
        </is>
      </c>
      <c r="E327" s="4" t="n">
        <v>1022388</v>
      </c>
      <c r="F327" s="4" t="inlineStr">
        <is>
          <t>GO Mixto Hso@ Bo Cj 10k AS</t>
        </is>
      </c>
      <c r="G327" s="4" t="inlineStr">
        <is>
          <t>Huesos</t>
        </is>
      </c>
      <c r="H327" s="6" t="n">
        <v>96690</v>
      </c>
      <c r="I327" s="9" t="n">
        <v>96170</v>
      </c>
      <c r="J327" s="9" t="n">
        <v>140554.633</v>
      </c>
      <c r="K327" s="9" t="n">
        <v>150265.24</v>
      </c>
      <c r="L327" s="6">
        <f>MAX(J327 - K327, 0) * MAX((0 - 10)/(10), 0)</f>
        <v/>
      </c>
      <c r="M327" s="9">
        <f>SUMIFS('Stock - ETA'!$R$3:R2202,'Stock - ETA'!$F$3:F2202,'Rango proyecciones'!C327,'Stock - ETA'!$AA$3:AA2202,'Rango proyecciones'!$AJ$5)</f>
        <v/>
      </c>
      <c r="N327" s="9">
        <f>SUMIF('Stock - Puerto Chile'!$G$2:G649,'Rango proyecciones'!C327,'Stock - Puerto Chile'!$L$2:L649)</f>
        <v/>
      </c>
      <c r="O327" s="9" t="n"/>
      <c r="P327" s="9" t="n"/>
      <c r="Q327" s="17">
        <f>H327 + P327 + M327</f>
        <v/>
      </c>
      <c r="R327" s="9">
        <f>MAX(J327 - K327, 0) * MAX((0 - 7)/(7), 0)</f>
        <v/>
      </c>
      <c r="S327" s="9">
        <f>SUMIFS('Stock - ETA'!$H$3:H2202,'Stock - ETA'!$F$3:F2202,'Rango proyecciones'!C327,'Stock - ETA'!$Q$3:Q2202,'Rango proyecciones'!$AJ$5)</f>
        <v/>
      </c>
      <c r="T327" s="9">
        <f>SUMIF('Stock - Puerto Chile'!$G$2:G649,'Rango proyecciones'!C327,'Stock - Puerto Chile'!$N$2:N649)</f>
        <v/>
      </c>
      <c r="U327" s="9" t="n"/>
      <c r="V327" s="9" t="n"/>
      <c r="W327" s="17">
        <f>H327 + V327 + S327</f>
        <v/>
      </c>
      <c r="X327" s="6">
        <f>SUMIFS('Stock - ETA'!$S$3:S2202,'Stock - ETA'!$F$3:F2202,'Rango proyecciones'!C327,'Stock - ETA'!$AA$3:AA2202,'Rango proyecciones'!$AJ$5) + SUMIFS('Stock - ETA'!$R$3:R2202,'Stock - ETA'!$F$3:F2202,'Rango proyecciones'!C327,'Stock - ETA'!$AA$3:AA2202,'Rango proyecciones'!$AJ$7)</f>
        <v/>
      </c>
      <c r="Y327" s="9" t="n"/>
      <c r="Z327" s="17">
        <f>X327 + Y327</f>
        <v/>
      </c>
      <c r="AA327" s="9">
        <f>SUMIFS('Stock - ETA'!$I$3:I2202,'Stock - ETA'!$F$3:F2202,'Rango proyecciones'!C327,'Stock - ETA'!$Q$3:Q2202,'Rango proyecciones'!$AJ$5) + SUMIFS('Stock - ETA'!$H$3:H2202,'Stock - ETA'!$F$3:F2202,'Rango proyecciones'!C327,'Stock - ETA'!$Q$3:Q2202,'Rango proyecciones'!$AJ$7)</f>
        <v/>
      </c>
      <c r="AB327" s="9" t="n"/>
      <c r="AC327" s="17">
        <f>AA327 + AB327</f>
        <v/>
      </c>
      <c r="AD327" s="6" t="n">
        <v>120000</v>
      </c>
      <c r="AE327" s="9">
        <f>SUMIFS('Stock - ETA'!$T$3:T2202,'Stock - ETA'!$F$3:F2202,'Rango proyecciones'!C327,'Stock - ETA'!$AA$3:AA2202,'Rango proyecciones'!$AJ$5) + SUMIFS('Stock - ETA'!$S$3:S2202,'Stock - ETA'!$F$3:F2202,'Rango proyecciones'!C327,'Stock - ETA'!$AA$3:AA2202,'Rango proyecciones'!$AJ$8)</f>
        <v/>
      </c>
      <c r="AF327" s="17">
        <f> 0.6 * AD327 + AE327</f>
        <v/>
      </c>
      <c r="AG327" s="9">
        <f>SUMIFS('Stock - ETA'!$J$3:J2202,'Stock - ETA'!$F$3:F2202,'Rango proyecciones'!C327,'Stock - ETA'!$Q$3:Q2202,'Rango proyecciones'!$AJ$5) + SUMIFS('Stock - ETA'!$I$3:I2202,'Stock - ETA'!$F$3:F2202,'Rango proyecciones'!C327,'Stock - ETA'!$Q$3:Q2202,'Rango proyecciones'!$AJ$8)</f>
        <v/>
      </c>
      <c r="AH327" s="17">
        <f> 0.6 * AD327 + AG327</f>
        <v/>
      </c>
      <c r="AI327" s="6" t="n"/>
    </row>
    <row r="328">
      <c r="A328" s="4" t="inlineStr">
        <is>
          <t>Cerdo</t>
        </is>
      </c>
      <c r="B328" s="4" t="inlineStr">
        <is>
          <t>Venta Local</t>
        </is>
      </c>
      <c r="C328" s="4" t="inlineStr">
        <is>
          <t>agrosuper shanghai1022414</t>
        </is>
      </c>
      <c r="D328" s="4" t="inlineStr">
        <is>
          <t>Agrosuper Shanghai</t>
        </is>
      </c>
      <c r="E328" s="4" t="n">
        <v>1022414</v>
      </c>
      <c r="F328" s="4" t="inlineStr">
        <is>
          <t>GO Caz Ent@ Bo Cj 10k AS</t>
        </is>
      </c>
      <c r="G328" s="4" t="inlineStr">
        <is>
          <t>Chuleta</t>
        </is>
      </c>
      <c r="H328" s="6" t="n">
        <v>239540</v>
      </c>
      <c r="I328" s="9" t="n">
        <v>263480</v>
      </c>
      <c r="J328" s="9" t="n">
        <v>229463.4</v>
      </c>
      <c r="K328" s="9" t="n">
        <v>216921.35</v>
      </c>
      <c r="L328" s="6">
        <f>MAX(J328 - K328, 0) * MAX((0 - 10)/(10), 0)</f>
        <v/>
      </c>
      <c r="M328" s="9">
        <f>SUMIFS('Stock - ETA'!$R$3:R2202,'Stock - ETA'!$F$3:F2202,'Rango proyecciones'!C328,'Stock - ETA'!$AA$3:AA2202,'Rango proyecciones'!$AJ$5)</f>
        <v/>
      </c>
      <c r="N328" s="9">
        <f>SUMIF('Stock - Puerto Chile'!$G$2:G649,'Rango proyecciones'!C328,'Stock - Puerto Chile'!$L$2:L649)</f>
        <v/>
      </c>
      <c r="O328" s="9" t="n"/>
      <c r="P328" s="9" t="n"/>
      <c r="Q328" s="17">
        <f>H328 + P328 + M328</f>
        <v/>
      </c>
      <c r="R328" s="9">
        <f>MAX(J328 - K328, 0) * MAX((0 - 7)/(7), 0)</f>
        <v/>
      </c>
      <c r="S328" s="9">
        <f>SUMIFS('Stock - ETA'!$H$3:H2202,'Stock - ETA'!$F$3:F2202,'Rango proyecciones'!C328,'Stock - ETA'!$Q$3:Q2202,'Rango proyecciones'!$AJ$5)</f>
        <v/>
      </c>
      <c r="T328" s="9">
        <f>SUMIF('Stock - Puerto Chile'!$G$2:G649,'Rango proyecciones'!C328,'Stock - Puerto Chile'!$N$2:N649)</f>
        <v/>
      </c>
      <c r="U328" s="9" t="n"/>
      <c r="V328" s="9" t="n"/>
      <c r="W328" s="17">
        <f>H328 + V328 + S328</f>
        <v/>
      </c>
      <c r="X328" s="6">
        <f>SUMIFS('Stock - ETA'!$S$3:S2202,'Stock - ETA'!$F$3:F2202,'Rango proyecciones'!C328,'Stock - ETA'!$AA$3:AA2202,'Rango proyecciones'!$AJ$5) + SUMIFS('Stock - ETA'!$R$3:R2202,'Stock - ETA'!$F$3:F2202,'Rango proyecciones'!C328,'Stock - ETA'!$AA$3:AA2202,'Rango proyecciones'!$AJ$7)</f>
        <v/>
      </c>
      <c r="Y328" s="9" t="n"/>
      <c r="Z328" s="17">
        <f>X328 + Y328</f>
        <v/>
      </c>
      <c r="AA328" s="9">
        <f>SUMIFS('Stock - ETA'!$I$3:I2202,'Stock - ETA'!$F$3:F2202,'Rango proyecciones'!C328,'Stock - ETA'!$Q$3:Q2202,'Rango proyecciones'!$AJ$5) + SUMIFS('Stock - ETA'!$H$3:H2202,'Stock - ETA'!$F$3:F2202,'Rango proyecciones'!C328,'Stock - ETA'!$Q$3:Q2202,'Rango proyecciones'!$AJ$7)</f>
        <v/>
      </c>
      <c r="AB328" s="9" t="n"/>
      <c r="AC328" s="17">
        <f>AA328 + AB328</f>
        <v/>
      </c>
      <c r="AD328" s="6" t="n">
        <v>120000</v>
      </c>
      <c r="AE328" s="9">
        <f>SUMIFS('Stock - ETA'!$T$3:T2202,'Stock - ETA'!$F$3:F2202,'Rango proyecciones'!C328,'Stock - ETA'!$AA$3:AA2202,'Rango proyecciones'!$AJ$5) + SUMIFS('Stock - ETA'!$S$3:S2202,'Stock - ETA'!$F$3:F2202,'Rango proyecciones'!C328,'Stock - ETA'!$AA$3:AA2202,'Rango proyecciones'!$AJ$8)</f>
        <v/>
      </c>
      <c r="AF328" s="17">
        <f> 0.6 * AD328 + AE328</f>
        <v/>
      </c>
      <c r="AG328" s="9">
        <f>SUMIFS('Stock - ETA'!$J$3:J2202,'Stock - ETA'!$F$3:F2202,'Rango proyecciones'!C328,'Stock - ETA'!$Q$3:Q2202,'Rango proyecciones'!$AJ$5) + SUMIFS('Stock - ETA'!$I$3:I2202,'Stock - ETA'!$F$3:F2202,'Rango proyecciones'!C328,'Stock - ETA'!$Q$3:Q2202,'Rango proyecciones'!$AJ$8)</f>
        <v/>
      </c>
      <c r="AH328" s="17">
        <f> 0.6 * AD328 + AG328</f>
        <v/>
      </c>
      <c r="AI328" s="6" t="n"/>
    </row>
    <row r="329">
      <c r="A329" s="4" t="inlineStr">
        <is>
          <t>Cerdo</t>
        </is>
      </c>
      <c r="B329" s="4" t="inlineStr">
        <is>
          <t>Venta Local</t>
        </is>
      </c>
      <c r="C329" s="4" t="inlineStr">
        <is>
          <t>agrosuper shanghai1022417</t>
        </is>
      </c>
      <c r="D329" s="4" t="inlineStr">
        <is>
          <t>Agrosuper Shanghai</t>
        </is>
      </c>
      <c r="E329" s="4" t="n">
        <v>1022417</v>
      </c>
      <c r="F329" s="4" t="inlineStr">
        <is>
          <t>GO Cue granel@ Bo Cj 20k AS</t>
        </is>
      </c>
      <c r="G329" s="4" t="inlineStr">
        <is>
          <t>Cueros</t>
        </is>
      </c>
      <c r="H329" s="6" t="n">
        <v>170320</v>
      </c>
      <c r="I329" s="9" t="n">
        <v>170920</v>
      </c>
      <c r="J329" s="9" t="n">
        <v>35642</v>
      </c>
      <c r="K329" s="9" t="n">
        <v>91576.2</v>
      </c>
      <c r="L329" s="6">
        <f>MAX(J329 - K329, 0) * MAX((0 - 10)/(10), 0)</f>
        <v/>
      </c>
      <c r="M329" s="9">
        <f>SUMIFS('Stock - ETA'!$R$3:R2202,'Stock - ETA'!$F$3:F2202,'Rango proyecciones'!C329,'Stock - ETA'!$AA$3:AA2202,'Rango proyecciones'!$AJ$5)</f>
        <v/>
      </c>
      <c r="N329" s="9">
        <f>SUMIF('Stock - Puerto Chile'!$G$2:G649,'Rango proyecciones'!C329,'Stock - Puerto Chile'!$L$2:L649)</f>
        <v/>
      </c>
      <c r="O329" s="9">
        <f>0 * (0 / 24)</f>
        <v/>
      </c>
      <c r="P329" s="9">
        <f>0 * (0 / 24)</f>
        <v/>
      </c>
      <c r="Q329" s="17">
        <f>H329 + P329 + M329</f>
        <v/>
      </c>
      <c r="R329" s="9">
        <f>MAX(J329 - K329, 0) * MAX((0 - 7)/(7), 0)</f>
        <v/>
      </c>
      <c r="S329" s="9">
        <f>SUMIFS('Stock - ETA'!$H$3:H2202,'Stock - ETA'!$F$3:F2202,'Rango proyecciones'!C329,'Stock - ETA'!$Q$3:Q2202,'Rango proyecciones'!$AJ$5)</f>
        <v/>
      </c>
      <c r="T329" s="9">
        <f>SUMIF('Stock - Puerto Chile'!$G$2:G649,'Rango proyecciones'!C329,'Stock - Puerto Chile'!$N$2:N649)</f>
        <v/>
      </c>
      <c r="U329" s="9">
        <f>0 * (0 / 24)</f>
        <v/>
      </c>
      <c r="V329" s="9">
        <f>0 * (0 / 24)</f>
        <v/>
      </c>
      <c r="W329" s="17">
        <f>H329 + V329 + S329</f>
        <v/>
      </c>
      <c r="X329" s="6">
        <f>SUMIFS('Stock - ETA'!$S$3:S2202,'Stock - ETA'!$F$3:F2202,'Rango proyecciones'!C329,'Stock - ETA'!$AA$3:AA2202,'Rango proyecciones'!$AJ$5) + SUMIFS('Stock - ETA'!$R$3:R2202,'Stock - ETA'!$F$3:F2202,'Rango proyecciones'!C329,'Stock - ETA'!$AA$3:AA2202,'Rango proyecciones'!$AJ$7)</f>
        <v/>
      </c>
      <c r="Y329" s="9" t="n"/>
      <c r="Z329" s="17">
        <f>X329 + Y329</f>
        <v/>
      </c>
      <c r="AA329" s="9">
        <f>SUMIFS('Stock - ETA'!$I$3:I2202,'Stock - ETA'!$F$3:F2202,'Rango proyecciones'!C329,'Stock - ETA'!$Q$3:Q2202,'Rango proyecciones'!$AJ$5) + SUMIFS('Stock - ETA'!$H$3:H2202,'Stock - ETA'!$F$3:F2202,'Rango proyecciones'!C329,'Stock - ETA'!$Q$3:Q2202,'Rango proyecciones'!$AJ$7)</f>
        <v/>
      </c>
      <c r="AB329" s="9" t="n"/>
      <c r="AC329" s="17">
        <f>AA329 + AB329</f>
        <v/>
      </c>
      <c r="AD329" s="6" t="n"/>
      <c r="AE329" s="9">
        <f>SUMIFS('Stock - ETA'!$T$3:T2202,'Stock - ETA'!$F$3:F2202,'Rango proyecciones'!C329,'Stock - ETA'!$AA$3:AA2202,'Rango proyecciones'!$AJ$5) + SUMIFS('Stock - ETA'!$S$3:S2202,'Stock - ETA'!$F$3:F2202,'Rango proyecciones'!C329,'Stock - ETA'!$AA$3:AA2202,'Rango proyecciones'!$AJ$8)</f>
        <v/>
      </c>
      <c r="AF329" s="17">
        <f> 0.6 * AD329 + AE329</f>
        <v/>
      </c>
      <c r="AG329" s="9">
        <f>SUMIFS('Stock - ETA'!$J$3:J2202,'Stock - ETA'!$F$3:F2202,'Rango proyecciones'!C329,'Stock - ETA'!$Q$3:Q2202,'Rango proyecciones'!$AJ$5) + SUMIFS('Stock - ETA'!$I$3:I2202,'Stock - ETA'!$F$3:F2202,'Rango proyecciones'!C329,'Stock - ETA'!$Q$3:Q2202,'Rango proyecciones'!$AJ$8)</f>
        <v/>
      </c>
      <c r="AH329" s="17">
        <f> 0.6 * AD329 + AG329</f>
        <v/>
      </c>
      <c r="AI329" s="6" t="n"/>
    </row>
    <row r="330">
      <c r="A330" s="4" t="inlineStr">
        <is>
          <t>Cerdo</t>
        </is>
      </c>
      <c r="B330" s="4" t="inlineStr">
        <is>
          <t>Venta Local</t>
        </is>
      </c>
      <c r="C330" s="4" t="inlineStr">
        <is>
          <t>agrosuper shanghai1022541</t>
        </is>
      </c>
      <c r="D330" s="4" t="inlineStr">
        <is>
          <t>Agrosuper Shanghai</t>
        </is>
      </c>
      <c r="E330" s="4" t="n">
        <v>1022541</v>
      </c>
      <c r="F330" s="4" t="inlineStr">
        <is>
          <t>GO Reco 20/80 @ Cj 20k AS</t>
        </is>
      </c>
      <c r="G330" s="4" t="inlineStr">
        <is>
          <t>Grasas</t>
        </is>
      </c>
      <c r="H330" s="6" t="n">
        <v>145122.52</v>
      </c>
      <c r="I330" s="9" t="n">
        <v>193944</v>
      </c>
      <c r="J330" s="9" t="n">
        <v>158256</v>
      </c>
      <c r="K330" s="9" t="n">
        <v>103661.67</v>
      </c>
      <c r="L330" s="6">
        <f>MAX(J330 - K330, 0) * MAX((0 - 10)/(10), 0)</f>
        <v/>
      </c>
      <c r="M330" s="9">
        <f>SUMIFS('Stock - ETA'!$R$3:R2202,'Stock - ETA'!$F$3:F2202,'Rango proyecciones'!C330,'Stock - ETA'!$AA$3:AA2202,'Rango proyecciones'!$AJ$5)</f>
        <v/>
      </c>
      <c r="N330" s="9">
        <f>SUMIF('Stock - Puerto Chile'!$G$2:G649,'Rango proyecciones'!C330,'Stock - Puerto Chile'!$L$2:L649)</f>
        <v/>
      </c>
      <c r="O330" s="9">
        <f>0 * (0 / 24)</f>
        <v/>
      </c>
      <c r="P330" s="9">
        <f>0 * (0 / 24)</f>
        <v/>
      </c>
      <c r="Q330" s="17">
        <f>H330 + P330 + M330</f>
        <v/>
      </c>
      <c r="R330" s="9">
        <f>MAX(J330 - K330, 0) * MAX((0 - 7)/(7), 0)</f>
        <v/>
      </c>
      <c r="S330" s="9">
        <f>SUMIFS('Stock - ETA'!$H$3:H2202,'Stock - ETA'!$F$3:F2202,'Rango proyecciones'!C330,'Stock - ETA'!$Q$3:Q2202,'Rango proyecciones'!$AJ$5)</f>
        <v/>
      </c>
      <c r="T330" s="9">
        <f>SUMIF('Stock - Puerto Chile'!$G$2:G649,'Rango proyecciones'!C330,'Stock - Puerto Chile'!$N$2:N649)</f>
        <v/>
      </c>
      <c r="U330" s="9">
        <f>0 * (0 / 24)</f>
        <v/>
      </c>
      <c r="V330" s="9">
        <f>0 * (0 / 24)</f>
        <v/>
      </c>
      <c r="W330" s="17">
        <f>H330 + V330 + S330</f>
        <v/>
      </c>
      <c r="X330" s="6">
        <f>SUMIFS('Stock - ETA'!$S$3:S2202,'Stock - ETA'!$F$3:F2202,'Rango proyecciones'!C330,'Stock - ETA'!$AA$3:AA2202,'Rango proyecciones'!$AJ$5) + SUMIFS('Stock - ETA'!$R$3:R2202,'Stock - ETA'!$F$3:F2202,'Rango proyecciones'!C330,'Stock - ETA'!$AA$3:AA2202,'Rango proyecciones'!$AJ$7)</f>
        <v/>
      </c>
      <c r="Y330" s="9" t="n"/>
      <c r="Z330" s="17">
        <f>X330 + Y330</f>
        <v/>
      </c>
      <c r="AA330" s="9">
        <f>SUMIFS('Stock - ETA'!$I$3:I2202,'Stock - ETA'!$F$3:F2202,'Rango proyecciones'!C330,'Stock - ETA'!$Q$3:Q2202,'Rango proyecciones'!$AJ$5) + SUMIFS('Stock - ETA'!$H$3:H2202,'Stock - ETA'!$F$3:F2202,'Rango proyecciones'!C330,'Stock - ETA'!$Q$3:Q2202,'Rango proyecciones'!$AJ$7)</f>
        <v/>
      </c>
      <c r="AB330" s="9" t="n"/>
      <c r="AC330" s="17">
        <f>AA330 + AB330</f>
        <v/>
      </c>
      <c r="AD330" s="6" t="n"/>
      <c r="AE330" s="9">
        <f>SUMIFS('Stock - ETA'!$T$3:T2202,'Stock - ETA'!$F$3:F2202,'Rango proyecciones'!C330,'Stock - ETA'!$AA$3:AA2202,'Rango proyecciones'!$AJ$5) + SUMIFS('Stock - ETA'!$S$3:S2202,'Stock - ETA'!$F$3:F2202,'Rango proyecciones'!C330,'Stock - ETA'!$AA$3:AA2202,'Rango proyecciones'!$AJ$8)</f>
        <v/>
      </c>
      <c r="AF330" s="17">
        <f> 0.6 * AD330 + AE330</f>
        <v/>
      </c>
      <c r="AG330" s="9">
        <f>SUMIFS('Stock - ETA'!$J$3:J2202,'Stock - ETA'!$F$3:F2202,'Rango proyecciones'!C330,'Stock - ETA'!$Q$3:Q2202,'Rango proyecciones'!$AJ$5) + SUMIFS('Stock - ETA'!$I$3:I2202,'Stock - ETA'!$F$3:F2202,'Rango proyecciones'!C330,'Stock - ETA'!$Q$3:Q2202,'Rango proyecciones'!$AJ$8)</f>
        <v/>
      </c>
      <c r="AH330" s="17">
        <f> 0.6 * AD330 + AG330</f>
        <v/>
      </c>
      <c r="AI330" s="6" t="n"/>
    </row>
    <row r="331">
      <c r="A331" s="4" t="inlineStr">
        <is>
          <t>Cerdo</t>
        </is>
      </c>
      <c r="B331" s="4" t="inlineStr">
        <is>
          <t>Venta Local</t>
        </is>
      </c>
      <c r="C331" s="4" t="inlineStr">
        <is>
          <t>agrosuper shanghai1022568</t>
        </is>
      </c>
      <c r="D331" s="4" t="inlineStr">
        <is>
          <t>Agrosuper Shanghai</t>
        </is>
      </c>
      <c r="E331" s="4" t="n">
        <v>1022568</v>
      </c>
      <c r="F331" s="4" t="inlineStr">
        <is>
          <t>GO Panc Tecla SCue@ 4 Bo Cj 20kg AS</t>
        </is>
      </c>
      <c r="G331" s="4" t="inlineStr">
        <is>
          <t>Panceta</t>
        </is>
      </c>
      <c r="H331" s="6" t="n">
        <v>81221.245</v>
      </c>
      <c r="I331" s="9" t="n">
        <v>25000</v>
      </c>
      <c r="J331" s="9" t="n">
        <v>29526.969</v>
      </c>
      <c r="K331" s="9" t="n">
        <v>26655.69</v>
      </c>
      <c r="L331" s="6">
        <f>MAX(J331 - K331, 0) * MAX((0 - 10)/(10), 0)</f>
        <v/>
      </c>
      <c r="M331" s="9">
        <f>SUMIFS('Stock - ETA'!$R$3:R2202,'Stock - ETA'!$F$3:F2202,'Rango proyecciones'!C331,'Stock - ETA'!$AA$3:AA2202,'Rango proyecciones'!$AJ$5)</f>
        <v/>
      </c>
      <c r="N331" s="9">
        <f>SUMIF('Stock - Puerto Chile'!$G$2:G649,'Rango proyecciones'!C331,'Stock - Puerto Chile'!$L$2:L649)</f>
        <v/>
      </c>
      <c r="O331" s="9">
        <f>0 * (0 / 24)</f>
        <v/>
      </c>
      <c r="P331" s="9">
        <f>9583.39 * (0 / 24)</f>
        <v/>
      </c>
      <c r="Q331" s="17">
        <f>H331 + P331 + M331</f>
        <v/>
      </c>
      <c r="R331" s="9">
        <f>MAX(J331 - K331, 0) * MAX((0 - 7)/(7), 0)</f>
        <v/>
      </c>
      <c r="S331" s="9">
        <f>SUMIFS('Stock - ETA'!$H$3:H2202,'Stock - ETA'!$F$3:F2202,'Rango proyecciones'!C331,'Stock - ETA'!$Q$3:Q2202,'Rango proyecciones'!$AJ$5)</f>
        <v/>
      </c>
      <c r="T331" s="9">
        <f>SUMIF('Stock - Puerto Chile'!$G$2:G649,'Rango proyecciones'!C331,'Stock - Puerto Chile'!$N$2:N649)</f>
        <v/>
      </c>
      <c r="U331" s="9">
        <f>0 * (0 / 24)</f>
        <v/>
      </c>
      <c r="V331" s="9">
        <f>9583.39 * (0 / 24)</f>
        <v/>
      </c>
      <c r="W331" s="17">
        <f>H331 + V331 + S331</f>
        <v/>
      </c>
      <c r="X331" s="6">
        <f>SUMIFS('Stock - ETA'!$S$3:S2202,'Stock - ETA'!$F$3:F2202,'Rango proyecciones'!C331,'Stock - ETA'!$AA$3:AA2202,'Rango proyecciones'!$AJ$5) + SUMIFS('Stock - ETA'!$R$3:R2202,'Stock - ETA'!$F$3:F2202,'Rango proyecciones'!C331,'Stock - ETA'!$AA$3:AA2202,'Rango proyecciones'!$AJ$7)</f>
        <v/>
      </c>
      <c r="Y331" s="9" t="n"/>
      <c r="Z331" s="17">
        <f>X331 + Y331</f>
        <v/>
      </c>
      <c r="AA331" s="9">
        <f>SUMIFS('Stock - ETA'!$I$3:I2202,'Stock - ETA'!$F$3:F2202,'Rango proyecciones'!C331,'Stock - ETA'!$Q$3:Q2202,'Rango proyecciones'!$AJ$5) + SUMIFS('Stock - ETA'!$H$3:H2202,'Stock - ETA'!$F$3:F2202,'Rango proyecciones'!C331,'Stock - ETA'!$Q$3:Q2202,'Rango proyecciones'!$AJ$7)</f>
        <v/>
      </c>
      <c r="AB331" s="9" t="n"/>
      <c r="AC331" s="17">
        <f>AA331 + AB331</f>
        <v/>
      </c>
      <c r="AD331" s="6" t="n"/>
      <c r="AE331" s="9">
        <f>SUMIFS('Stock - ETA'!$T$3:T2202,'Stock - ETA'!$F$3:F2202,'Rango proyecciones'!C331,'Stock - ETA'!$AA$3:AA2202,'Rango proyecciones'!$AJ$5) + SUMIFS('Stock - ETA'!$S$3:S2202,'Stock - ETA'!$F$3:F2202,'Rango proyecciones'!C331,'Stock - ETA'!$AA$3:AA2202,'Rango proyecciones'!$AJ$8)</f>
        <v/>
      </c>
      <c r="AF331" s="17">
        <f> 0.6 * AD331 + AE331</f>
        <v/>
      </c>
      <c r="AG331" s="9">
        <f>SUMIFS('Stock - ETA'!$J$3:J2202,'Stock - ETA'!$F$3:F2202,'Rango proyecciones'!C331,'Stock - ETA'!$Q$3:Q2202,'Rango proyecciones'!$AJ$5) + SUMIFS('Stock - ETA'!$I$3:I2202,'Stock - ETA'!$F$3:F2202,'Rango proyecciones'!C331,'Stock - ETA'!$Q$3:Q2202,'Rango proyecciones'!$AJ$8)</f>
        <v/>
      </c>
      <c r="AH331" s="17">
        <f> 0.6 * AD331 + AG331</f>
        <v/>
      </c>
      <c r="AI331" s="6" t="n"/>
    </row>
    <row r="332">
      <c r="A332" s="4" t="inlineStr">
        <is>
          <t>Cerdo</t>
        </is>
      </c>
      <c r="B332" s="4" t="inlineStr">
        <is>
          <t>Venta Local</t>
        </is>
      </c>
      <c r="C332" s="4" t="inlineStr">
        <is>
          <t>agrosuper shanghai1022636</t>
        </is>
      </c>
      <c r="D332" s="4" t="inlineStr">
        <is>
          <t>Agrosuper Shanghai</t>
        </is>
      </c>
      <c r="E332" s="4" t="n">
        <v>1022636</v>
      </c>
      <c r="F332" s="4" t="inlineStr">
        <is>
          <t>GO Hso Coxal@ Cj 15kg AS</t>
        </is>
      </c>
      <c r="G332" s="4" t="inlineStr">
        <is>
          <t>Huesos</t>
        </is>
      </c>
      <c r="H332" s="6" t="n">
        <v>234495</v>
      </c>
      <c r="I332" s="9" t="n">
        <v>212985</v>
      </c>
      <c r="J332" s="9" t="n">
        <v>177372.54</v>
      </c>
      <c r="K332" s="9" t="n">
        <v>170598.5</v>
      </c>
      <c r="L332" s="6">
        <f>MAX(J332 - K332, 0) * MAX((0 - 10)/(10), 0)</f>
        <v/>
      </c>
      <c r="M332" s="9">
        <f>SUMIFS('Stock - ETA'!$R$3:R2202,'Stock - ETA'!$F$3:F2202,'Rango proyecciones'!C332,'Stock - ETA'!$AA$3:AA2202,'Rango proyecciones'!$AJ$5)</f>
        <v/>
      </c>
      <c r="N332" s="9">
        <f>SUMIF('Stock - Puerto Chile'!$G$2:G649,'Rango proyecciones'!C332,'Stock - Puerto Chile'!$L$2:L649)</f>
        <v/>
      </c>
      <c r="O332" s="9" t="n"/>
      <c r="P332" s="9" t="n"/>
      <c r="Q332" s="17">
        <f>H332 + P332 + M332</f>
        <v/>
      </c>
      <c r="R332" s="9">
        <f>MAX(J332 - K332, 0) * MAX((0 - 7)/(7), 0)</f>
        <v/>
      </c>
      <c r="S332" s="9">
        <f>SUMIFS('Stock - ETA'!$H$3:H2202,'Stock - ETA'!$F$3:F2202,'Rango proyecciones'!C332,'Stock - ETA'!$Q$3:Q2202,'Rango proyecciones'!$AJ$5)</f>
        <v/>
      </c>
      <c r="T332" s="9">
        <f>SUMIF('Stock - Puerto Chile'!$G$2:G649,'Rango proyecciones'!C332,'Stock - Puerto Chile'!$N$2:N649)</f>
        <v/>
      </c>
      <c r="U332" s="9" t="n"/>
      <c r="V332" s="9" t="n"/>
      <c r="W332" s="17">
        <f>H332 + V332 + S332</f>
        <v/>
      </c>
      <c r="X332" s="6">
        <f>SUMIFS('Stock - ETA'!$S$3:S2202,'Stock - ETA'!$F$3:F2202,'Rango proyecciones'!C332,'Stock - ETA'!$AA$3:AA2202,'Rango proyecciones'!$AJ$5) + SUMIFS('Stock - ETA'!$R$3:R2202,'Stock - ETA'!$F$3:F2202,'Rango proyecciones'!C332,'Stock - ETA'!$AA$3:AA2202,'Rango proyecciones'!$AJ$7)</f>
        <v/>
      </c>
      <c r="Y332" s="9" t="n"/>
      <c r="Z332" s="17">
        <f>X332 + Y332</f>
        <v/>
      </c>
      <c r="AA332" s="9">
        <f>SUMIFS('Stock - ETA'!$I$3:I2202,'Stock - ETA'!$F$3:F2202,'Rango proyecciones'!C332,'Stock - ETA'!$Q$3:Q2202,'Rango proyecciones'!$AJ$5) + SUMIFS('Stock - ETA'!$H$3:H2202,'Stock - ETA'!$F$3:F2202,'Rango proyecciones'!C332,'Stock - ETA'!$Q$3:Q2202,'Rango proyecciones'!$AJ$7)</f>
        <v/>
      </c>
      <c r="AB332" s="9" t="n"/>
      <c r="AC332" s="17">
        <f>AA332 + AB332</f>
        <v/>
      </c>
      <c r="AD332" s="6" t="n">
        <v>161886</v>
      </c>
      <c r="AE332" s="9">
        <f>SUMIFS('Stock - ETA'!$T$3:T2202,'Stock - ETA'!$F$3:F2202,'Rango proyecciones'!C332,'Stock - ETA'!$AA$3:AA2202,'Rango proyecciones'!$AJ$5) + SUMIFS('Stock - ETA'!$S$3:S2202,'Stock - ETA'!$F$3:F2202,'Rango proyecciones'!C332,'Stock - ETA'!$AA$3:AA2202,'Rango proyecciones'!$AJ$8)</f>
        <v/>
      </c>
      <c r="AF332" s="17">
        <f> 0.6 * AD332 + AE332</f>
        <v/>
      </c>
      <c r="AG332" s="9">
        <f>SUMIFS('Stock - ETA'!$J$3:J2202,'Stock - ETA'!$F$3:F2202,'Rango proyecciones'!C332,'Stock - ETA'!$Q$3:Q2202,'Rango proyecciones'!$AJ$5) + SUMIFS('Stock - ETA'!$I$3:I2202,'Stock - ETA'!$F$3:F2202,'Rango proyecciones'!C332,'Stock - ETA'!$Q$3:Q2202,'Rango proyecciones'!$AJ$8)</f>
        <v/>
      </c>
      <c r="AH332" s="17">
        <f> 0.6 * AD332 + AG332</f>
        <v/>
      </c>
      <c r="AI332" s="6" t="n"/>
    </row>
    <row r="333">
      <c r="A333" s="4" t="inlineStr">
        <is>
          <t>Cerdo</t>
        </is>
      </c>
      <c r="B333" s="4" t="inlineStr">
        <is>
          <t>Venta Local</t>
        </is>
      </c>
      <c r="C333" s="4" t="inlineStr">
        <is>
          <t>agrosuper shanghai1022637</t>
        </is>
      </c>
      <c r="D333" s="4" t="inlineStr">
        <is>
          <t>Agrosuper Shanghai</t>
        </is>
      </c>
      <c r="E333" s="4" t="n">
        <v>1022637</v>
      </c>
      <c r="F333" s="4" t="inlineStr">
        <is>
          <t>GO Hso Escapula@ Cj 15kg AS</t>
        </is>
      </c>
      <c r="G333" s="4" t="inlineStr">
        <is>
          <t>Huesos</t>
        </is>
      </c>
      <c r="H333" s="6" t="n">
        <v>88560</v>
      </c>
      <c r="I333" s="9" t="n">
        <v>88560</v>
      </c>
      <c r="J333" s="9" t="n">
        <v>105777.631</v>
      </c>
      <c r="K333" s="9" t="n">
        <v>90350.60000000001</v>
      </c>
      <c r="L333" s="6">
        <f>MAX(J333 - K333, 0) * MAX((0 - 10)/(10), 0)</f>
        <v/>
      </c>
      <c r="M333" s="9">
        <f>SUMIFS('Stock - ETA'!$R$3:R2202,'Stock - ETA'!$F$3:F2202,'Rango proyecciones'!C333,'Stock - ETA'!$AA$3:AA2202,'Rango proyecciones'!$AJ$5)</f>
        <v/>
      </c>
      <c r="N333" s="9">
        <f>SUMIF('Stock - Puerto Chile'!$G$2:G649,'Rango proyecciones'!C333,'Stock - Puerto Chile'!$L$2:L649)</f>
        <v/>
      </c>
      <c r="O333" s="9" t="n"/>
      <c r="P333" s="9" t="n"/>
      <c r="Q333" s="17">
        <f>H333 + P333 + M333</f>
        <v/>
      </c>
      <c r="R333" s="9">
        <f>MAX(J333 - K333, 0) * MAX((0 - 7)/(7), 0)</f>
        <v/>
      </c>
      <c r="S333" s="9">
        <f>SUMIFS('Stock - ETA'!$H$3:H2202,'Stock - ETA'!$F$3:F2202,'Rango proyecciones'!C333,'Stock - ETA'!$Q$3:Q2202,'Rango proyecciones'!$AJ$5)</f>
        <v/>
      </c>
      <c r="T333" s="9">
        <f>SUMIF('Stock - Puerto Chile'!$G$2:G649,'Rango proyecciones'!C333,'Stock - Puerto Chile'!$N$2:N649)</f>
        <v/>
      </c>
      <c r="U333" s="9" t="n"/>
      <c r="V333" s="9" t="n"/>
      <c r="W333" s="17">
        <f>H333 + V333 + S333</f>
        <v/>
      </c>
      <c r="X333" s="6">
        <f>SUMIFS('Stock - ETA'!$S$3:S2202,'Stock - ETA'!$F$3:F2202,'Rango proyecciones'!C333,'Stock - ETA'!$AA$3:AA2202,'Rango proyecciones'!$AJ$5) + SUMIFS('Stock - ETA'!$R$3:R2202,'Stock - ETA'!$F$3:F2202,'Rango proyecciones'!C333,'Stock - ETA'!$AA$3:AA2202,'Rango proyecciones'!$AJ$7)</f>
        <v/>
      </c>
      <c r="Y333" s="9" t="n"/>
      <c r="Z333" s="17">
        <f>X333 + Y333</f>
        <v/>
      </c>
      <c r="AA333" s="9">
        <f>SUMIFS('Stock - ETA'!$I$3:I2202,'Stock - ETA'!$F$3:F2202,'Rango proyecciones'!C333,'Stock - ETA'!$Q$3:Q2202,'Rango proyecciones'!$AJ$5) + SUMIFS('Stock - ETA'!$H$3:H2202,'Stock - ETA'!$F$3:F2202,'Rango proyecciones'!C333,'Stock - ETA'!$Q$3:Q2202,'Rango proyecciones'!$AJ$7)</f>
        <v/>
      </c>
      <c r="AB333" s="9" t="n"/>
      <c r="AC333" s="17">
        <f>AA333 + AB333</f>
        <v/>
      </c>
      <c r="AD333" s="6" t="n">
        <v>96784</v>
      </c>
      <c r="AE333" s="9">
        <f>SUMIFS('Stock - ETA'!$T$3:T2202,'Stock - ETA'!$F$3:F2202,'Rango proyecciones'!C333,'Stock - ETA'!$AA$3:AA2202,'Rango proyecciones'!$AJ$5) + SUMIFS('Stock - ETA'!$S$3:S2202,'Stock - ETA'!$F$3:F2202,'Rango proyecciones'!C333,'Stock - ETA'!$AA$3:AA2202,'Rango proyecciones'!$AJ$8)</f>
        <v/>
      </c>
      <c r="AF333" s="17">
        <f> 0.6 * AD333 + AE333</f>
        <v/>
      </c>
      <c r="AG333" s="9">
        <f>SUMIFS('Stock - ETA'!$J$3:J2202,'Stock - ETA'!$F$3:F2202,'Rango proyecciones'!C333,'Stock - ETA'!$Q$3:Q2202,'Rango proyecciones'!$AJ$5) + SUMIFS('Stock - ETA'!$I$3:I2202,'Stock - ETA'!$F$3:F2202,'Rango proyecciones'!C333,'Stock - ETA'!$Q$3:Q2202,'Rango proyecciones'!$AJ$8)</f>
        <v/>
      </c>
      <c r="AH333" s="17">
        <f> 0.6 * AD333 + AG333</f>
        <v/>
      </c>
      <c r="AI333" s="6" t="n"/>
    </row>
    <row r="334">
      <c r="A334" s="4" t="inlineStr">
        <is>
          <t>Cerdo</t>
        </is>
      </c>
      <c r="B334" s="4" t="inlineStr">
        <is>
          <t>Venta Local</t>
        </is>
      </c>
      <c r="C334" s="4" t="inlineStr">
        <is>
          <t>agrosuper shanghai1022639</t>
        </is>
      </c>
      <c r="D334" s="4" t="inlineStr">
        <is>
          <t>Agrosuper Shanghai</t>
        </is>
      </c>
      <c r="E334" s="4" t="n">
        <v>1022639</v>
      </c>
      <c r="F334" s="4" t="inlineStr">
        <is>
          <t>GO Cab Bca Ent S/L@ Cj 20k AS</t>
        </is>
      </c>
      <c r="G334" s="4" t="inlineStr">
        <is>
          <t>Cabeza</t>
        </is>
      </c>
      <c r="H334" s="6" t="n">
        <v>1058007.48</v>
      </c>
      <c r="I334" s="9" t="n">
        <v>1149715</v>
      </c>
      <c r="J334" s="9" t="n">
        <v>890296.1040000001</v>
      </c>
      <c r="K334" s="9" t="n">
        <v>853992.98</v>
      </c>
      <c r="L334" s="6">
        <f>MAX(J334 - K334, 0) * MAX((0 - 10)/(10), 0)</f>
        <v/>
      </c>
      <c r="M334" s="9">
        <f>SUMIFS('Stock - ETA'!$R$3:R2202,'Stock - ETA'!$F$3:F2202,'Rango proyecciones'!C334,'Stock - ETA'!$AA$3:AA2202,'Rango proyecciones'!$AJ$5)</f>
        <v/>
      </c>
      <c r="N334" s="9">
        <f>SUMIF('Stock - Puerto Chile'!$G$2:G649,'Rango proyecciones'!C334,'Stock - Puerto Chile'!$L$2:L649)</f>
        <v/>
      </c>
      <c r="O334" s="9">
        <f>0 * (0 / 24)</f>
        <v/>
      </c>
      <c r="P334" s="9">
        <f>45630.989 * (0 / 24)</f>
        <v/>
      </c>
      <c r="Q334" s="17">
        <f>H334 + P334 + M334</f>
        <v/>
      </c>
      <c r="R334" s="9">
        <f>MAX(J334 - K334, 0) * MAX((0 - 7)/(7), 0)</f>
        <v/>
      </c>
      <c r="S334" s="9">
        <f>SUMIFS('Stock - ETA'!$H$3:H2202,'Stock - ETA'!$F$3:F2202,'Rango proyecciones'!C334,'Stock - ETA'!$Q$3:Q2202,'Rango proyecciones'!$AJ$5)</f>
        <v/>
      </c>
      <c r="T334" s="9">
        <f>SUMIF('Stock - Puerto Chile'!$G$2:G649,'Rango proyecciones'!C334,'Stock - Puerto Chile'!$N$2:N649)</f>
        <v/>
      </c>
      <c r="U334" s="9">
        <f>0 * (0 / 24)</f>
        <v/>
      </c>
      <c r="V334" s="9">
        <f>45630.989 * (0 / 24)</f>
        <v/>
      </c>
      <c r="W334" s="17">
        <f>H334 + V334 + S334</f>
        <v/>
      </c>
      <c r="X334" s="6">
        <f>SUMIFS('Stock - ETA'!$S$3:S2202,'Stock - ETA'!$F$3:F2202,'Rango proyecciones'!C334,'Stock - ETA'!$AA$3:AA2202,'Rango proyecciones'!$AJ$5) + SUMIFS('Stock - ETA'!$R$3:R2202,'Stock - ETA'!$F$3:F2202,'Rango proyecciones'!C334,'Stock - ETA'!$AA$3:AA2202,'Rango proyecciones'!$AJ$7)</f>
        <v/>
      </c>
      <c r="Y334" s="9" t="n"/>
      <c r="Z334" s="17">
        <f>X334 + Y334</f>
        <v/>
      </c>
      <c r="AA334" s="9">
        <f>SUMIFS('Stock - ETA'!$I$3:I2202,'Stock - ETA'!$F$3:F2202,'Rango proyecciones'!C334,'Stock - ETA'!$Q$3:Q2202,'Rango proyecciones'!$AJ$5) + SUMIFS('Stock - ETA'!$H$3:H2202,'Stock - ETA'!$F$3:F2202,'Rango proyecciones'!C334,'Stock - ETA'!$Q$3:Q2202,'Rango proyecciones'!$AJ$7)</f>
        <v/>
      </c>
      <c r="AB334" s="9" t="n"/>
      <c r="AC334" s="17">
        <f>AA334 + AB334</f>
        <v/>
      </c>
      <c r="AD334" s="6" t="n">
        <v>816298</v>
      </c>
      <c r="AE334" s="9">
        <f>SUMIFS('Stock - ETA'!$T$3:T2202,'Stock - ETA'!$F$3:F2202,'Rango proyecciones'!C334,'Stock - ETA'!$AA$3:AA2202,'Rango proyecciones'!$AJ$5) + SUMIFS('Stock - ETA'!$S$3:S2202,'Stock - ETA'!$F$3:F2202,'Rango proyecciones'!C334,'Stock - ETA'!$AA$3:AA2202,'Rango proyecciones'!$AJ$8)</f>
        <v/>
      </c>
      <c r="AF334" s="17">
        <f> 0.6 * AD334 + AE334</f>
        <v/>
      </c>
      <c r="AG334" s="9">
        <f>SUMIFS('Stock - ETA'!$J$3:J2202,'Stock - ETA'!$F$3:F2202,'Rango proyecciones'!C334,'Stock - ETA'!$Q$3:Q2202,'Rango proyecciones'!$AJ$5) + SUMIFS('Stock - ETA'!$I$3:I2202,'Stock - ETA'!$F$3:F2202,'Rango proyecciones'!C334,'Stock - ETA'!$Q$3:Q2202,'Rango proyecciones'!$AJ$8)</f>
        <v/>
      </c>
      <c r="AH334" s="17">
        <f> 0.6 * AD334 + AG334</f>
        <v/>
      </c>
      <c r="AI334" s="6" t="n"/>
    </row>
    <row r="335">
      <c r="A335" s="4" t="inlineStr">
        <is>
          <t>Cerdo</t>
        </is>
      </c>
      <c r="B335" s="4" t="inlineStr">
        <is>
          <t>Venta Local</t>
        </is>
      </c>
      <c r="C335" s="4" t="inlineStr">
        <is>
          <t>agrosuper shanghai1022640</t>
        </is>
      </c>
      <c r="D335" s="4" t="inlineStr">
        <is>
          <t>Agrosuper Shanghai</t>
        </is>
      </c>
      <c r="E335" s="4" t="n">
        <v>1022640</v>
      </c>
      <c r="F335" s="4" t="inlineStr">
        <is>
          <t>GO Cab Roj Ent S/L@ Cj 20k AS</t>
        </is>
      </c>
      <c r="G335" s="4" t="inlineStr">
        <is>
          <t>Cabeza</t>
        </is>
      </c>
      <c r="H335" s="6" t="n">
        <v>45018.33</v>
      </c>
      <c r="I335" s="9" t="n">
        <v>68423</v>
      </c>
      <c r="J335" s="9" t="n">
        <v>116081.371</v>
      </c>
      <c r="K335" s="9" t="n">
        <v>35803.28</v>
      </c>
      <c r="L335" s="6">
        <f>MAX(J335 - K335, 0) * MAX((0 - 10)/(10), 0)</f>
        <v/>
      </c>
      <c r="M335" s="9">
        <f>SUMIFS('Stock - ETA'!$R$3:R2202,'Stock - ETA'!$F$3:F2202,'Rango proyecciones'!C335,'Stock - ETA'!$AA$3:AA2202,'Rango proyecciones'!$AJ$5)</f>
        <v/>
      </c>
      <c r="N335" s="9">
        <f>SUMIF('Stock - Puerto Chile'!$G$2:G649,'Rango proyecciones'!C335,'Stock - Puerto Chile'!$L$2:L649)</f>
        <v/>
      </c>
      <c r="O335" s="9">
        <f>0 * (0 / 24)</f>
        <v/>
      </c>
      <c r="P335" s="9">
        <f>0 * (0 / 24)</f>
        <v/>
      </c>
      <c r="Q335" s="17">
        <f>H335 + P335 + M335</f>
        <v/>
      </c>
      <c r="R335" s="9">
        <f>MAX(J335 - K335, 0) * MAX((0 - 7)/(7), 0)</f>
        <v/>
      </c>
      <c r="S335" s="9">
        <f>SUMIFS('Stock - ETA'!$H$3:H2202,'Stock - ETA'!$F$3:F2202,'Rango proyecciones'!C335,'Stock - ETA'!$Q$3:Q2202,'Rango proyecciones'!$AJ$5)</f>
        <v/>
      </c>
      <c r="T335" s="9">
        <f>SUMIF('Stock - Puerto Chile'!$G$2:G649,'Rango proyecciones'!C335,'Stock - Puerto Chile'!$N$2:N649)</f>
        <v/>
      </c>
      <c r="U335" s="9">
        <f>0 * (0 / 24)</f>
        <v/>
      </c>
      <c r="V335" s="9">
        <f>0 * (0 / 24)</f>
        <v/>
      </c>
      <c r="W335" s="17">
        <f>H335 + V335 + S335</f>
        <v/>
      </c>
      <c r="X335" s="6">
        <f>SUMIFS('Stock - ETA'!$S$3:S2202,'Stock - ETA'!$F$3:F2202,'Rango proyecciones'!C335,'Stock - ETA'!$AA$3:AA2202,'Rango proyecciones'!$AJ$5) + SUMIFS('Stock - ETA'!$R$3:R2202,'Stock - ETA'!$F$3:F2202,'Rango proyecciones'!C335,'Stock - ETA'!$AA$3:AA2202,'Rango proyecciones'!$AJ$7)</f>
        <v/>
      </c>
      <c r="Y335" s="9" t="n"/>
      <c r="Z335" s="17">
        <f>X335 + Y335</f>
        <v/>
      </c>
      <c r="AA335" s="9">
        <f>SUMIFS('Stock - ETA'!$I$3:I2202,'Stock - ETA'!$F$3:F2202,'Rango proyecciones'!C335,'Stock - ETA'!$Q$3:Q2202,'Rango proyecciones'!$AJ$5) + SUMIFS('Stock - ETA'!$H$3:H2202,'Stock - ETA'!$F$3:F2202,'Rango proyecciones'!C335,'Stock - ETA'!$Q$3:Q2202,'Rango proyecciones'!$AJ$7)</f>
        <v/>
      </c>
      <c r="AB335" s="9" t="n"/>
      <c r="AC335" s="17">
        <f>AA335 + AB335</f>
        <v/>
      </c>
      <c r="AD335" s="6" t="n">
        <v>130871</v>
      </c>
      <c r="AE335" s="9">
        <f>SUMIFS('Stock - ETA'!$T$3:T2202,'Stock - ETA'!$F$3:F2202,'Rango proyecciones'!C335,'Stock - ETA'!$AA$3:AA2202,'Rango proyecciones'!$AJ$5) + SUMIFS('Stock - ETA'!$S$3:S2202,'Stock - ETA'!$F$3:F2202,'Rango proyecciones'!C335,'Stock - ETA'!$AA$3:AA2202,'Rango proyecciones'!$AJ$8)</f>
        <v/>
      </c>
      <c r="AF335" s="17">
        <f> 0.6 * AD335 + AE335</f>
        <v/>
      </c>
      <c r="AG335" s="9">
        <f>SUMIFS('Stock - ETA'!$J$3:J2202,'Stock - ETA'!$F$3:F2202,'Rango proyecciones'!C335,'Stock - ETA'!$Q$3:Q2202,'Rango proyecciones'!$AJ$5) + SUMIFS('Stock - ETA'!$I$3:I2202,'Stock - ETA'!$F$3:F2202,'Rango proyecciones'!C335,'Stock - ETA'!$Q$3:Q2202,'Rango proyecciones'!$AJ$8)</f>
        <v/>
      </c>
      <c r="AH335" s="17">
        <f> 0.6 * AD335 + AG335</f>
        <v/>
      </c>
      <c r="AI335" s="6" t="n"/>
    </row>
    <row r="336">
      <c r="A336" s="4" t="inlineStr">
        <is>
          <t>Cerdo</t>
        </is>
      </c>
      <c r="B336" s="4" t="inlineStr">
        <is>
          <t>Venta Local</t>
        </is>
      </c>
      <c r="C336" s="4" t="inlineStr">
        <is>
          <t>agrosuper shanghai1022645</t>
        </is>
      </c>
      <c r="D336" s="4" t="inlineStr">
        <is>
          <t>Agrosuper Shanghai</t>
        </is>
      </c>
      <c r="E336" s="4" t="n">
        <v>1022645</v>
      </c>
      <c r="F336" s="4" t="inlineStr">
        <is>
          <t>GO Pecho Belly C/Hso pec@ Vp Cj AS</t>
        </is>
      </c>
      <c r="G336" s="4" t="inlineStr">
        <is>
          <t>Panceta</t>
        </is>
      </c>
      <c r="H336" s="6" t="n">
        <v>71891.59</v>
      </c>
      <c r="I336" s="9" t="n">
        <v>71892</v>
      </c>
      <c r="J336" s="9" t="n">
        <v>0</v>
      </c>
      <c r="K336" s="9" t="n">
        <v>0</v>
      </c>
      <c r="L336" s="6">
        <f>MAX(J336 - K336, 0) * MAX((0 - 10)/(10), 0)</f>
        <v/>
      </c>
      <c r="M336" s="9">
        <f>SUMIFS('Stock - ETA'!$R$3:R2202,'Stock - ETA'!$F$3:F2202,'Rango proyecciones'!C336,'Stock - ETA'!$AA$3:AA2202,'Rango proyecciones'!$AJ$5)</f>
        <v/>
      </c>
      <c r="N336" s="9">
        <f>SUMIF('Stock - Puerto Chile'!$G$2:G649,'Rango proyecciones'!C336,'Stock - Puerto Chile'!$L$2:L649)</f>
        <v/>
      </c>
      <c r="O336" s="9" t="n"/>
      <c r="P336" s="9" t="n"/>
      <c r="Q336" s="17">
        <f>H336 + P336 + M336</f>
        <v/>
      </c>
      <c r="R336" s="9">
        <f>MAX(J336 - K336, 0) * MAX((0 - 7)/(7), 0)</f>
        <v/>
      </c>
      <c r="S336" s="9">
        <f>SUMIFS('Stock - ETA'!$H$3:H2202,'Stock - ETA'!$F$3:F2202,'Rango proyecciones'!C336,'Stock - ETA'!$Q$3:Q2202,'Rango proyecciones'!$AJ$5)</f>
        <v/>
      </c>
      <c r="T336" s="9">
        <f>SUMIF('Stock - Puerto Chile'!$G$2:G649,'Rango proyecciones'!C336,'Stock - Puerto Chile'!$N$2:N649)</f>
        <v/>
      </c>
      <c r="U336" s="9" t="n"/>
      <c r="V336" s="9" t="n"/>
      <c r="W336" s="17">
        <f>H336 + V336 + S336</f>
        <v/>
      </c>
      <c r="X336" s="6">
        <f>SUMIFS('Stock - ETA'!$S$3:S2202,'Stock - ETA'!$F$3:F2202,'Rango proyecciones'!C336,'Stock - ETA'!$AA$3:AA2202,'Rango proyecciones'!$AJ$5) + SUMIFS('Stock - ETA'!$R$3:R2202,'Stock - ETA'!$F$3:F2202,'Rango proyecciones'!C336,'Stock - ETA'!$AA$3:AA2202,'Rango proyecciones'!$AJ$7)</f>
        <v/>
      </c>
      <c r="Y336" s="9" t="n"/>
      <c r="Z336" s="17">
        <f>X336 + Y336</f>
        <v/>
      </c>
      <c r="AA336" s="9">
        <f>SUMIFS('Stock - ETA'!$I$3:I2202,'Stock - ETA'!$F$3:F2202,'Rango proyecciones'!C336,'Stock - ETA'!$Q$3:Q2202,'Rango proyecciones'!$AJ$5) + SUMIFS('Stock - ETA'!$H$3:H2202,'Stock - ETA'!$F$3:F2202,'Rango proyecciones'!C336,'Stock - ETA'!$Q$3:Q2202,'Rango proyecciones'!$AJ$7)</f>
        <v/>
      </c>
      <c r="AB336" s="9" t="n"/>
      <c r="AC336" s="17">
        <f>AA336 + AB336</f>
        <v/>
      </c>
      <c r="AD336" s="6" t="n"/>
      <c r="AE336" s="9">
        <f>SUMIFS('Stock - ETA'!$T$3:T2202,'Stock - ETA'!$F$3:F2202,'Rango proyecciones'!C336,'Stock - ETA'!$AA$3:AA2202,'Rango proyecciones'!$AJ$5) + SUMIFS('Stock - ETA'!$S$3:S2202,'Stock - ETA'!$F$3:F2202,'Rango proyecciones'!C336,'Stock - ETA'!$AA$3:AA2202,'Rango proyecciones'!$AJ$8)</f>
        <v/>
      </c>
      <c r="AF336" s="17">
        <f> 0.6 * AD336 + AE336</f>
        <v/>
      </c>
      <c r="AG336" s="9">
        <f>SUMIFS('Stock - ETA'!$J$3:J2202,'Stock - ETA'!$F$3:F2202,'Rango proyecciones'!C336,'Stock - ETA'!$Q$3:Q2202,'Rango proyecciones'!$AJ$5) + SUMIFS('Stock - ETA'!$I$3:I2202,'Stock - ETA'!$F$3:F2202,'Rango proyecciones'!C336,'Stock - ETA'!$Q$3:Q2202,'Rango proyecciones'!$AJ$8)</f>
        <v/>
      </c>
      <c r="AH336" s="17">
        <f> 0.6 * AD336 + AG336</f>
        <v/>
      </c>
      <c r="AI336" s="6" t="n"/>
    </row>
    <row r="337">
      <c r="A337" s="4" t="inlineStr">
        <is>
          <t>Cerdo</t>
        </is>
      </c>
      <c r="B337" s="4" t="inlineStr">
        <is>
          <t>Venta Local</t>
        </is>
      </c>
      <c r="C337" s="4" t="inlineStr">
        <is>
          <t>agrosuper shanghai1022646</t>
        </is>
      </c>
      <c r="D337" s="4" t="inlineStr">
        <is>
          <t>Agrosuper Shanghai</t>
        </is>
      </c>
      <c r="E337" s="4" t="n">
        <v>1022646</v>
      </c>
      <c r="F337" s="4" t="inlineStr">
        <is>
          <t>GO Pecho Belly S/p@ Vp Cj AS</t>
        </is>
      </c>
      <c r="G337" s="4" t="inlineStr">
        <is>
          <t>Panceta</t>
        </is>
      </c>
      <c r="H337" s="6" t="n">
        <v>33614.946</v>
      </c>
      <c r="I337" s="9" t="n">
        <v>24002</v>
      </c>
      <c r="J337" s="9" t="n">
        <v>0</v>
      </c>
      <c r="K337" s="9" t="n">
        <v>0</v>
      </c>
      <c r="L337" s="6">
        <f>MAX(J337 - K337, 0) * MAX((0 - 10)/(10), 0)</f>
        <v/>
      </c>
      <c r="M337" s="9">
        <f>SUMIFS('Stock - ETA'!$R$3:R2202,'Stock - ETA'!$F$3:F2202,'Rango proyecciones'!C337,'Stock - ETA'!$AA$3:AA2202,'Rango proyecciones'!$AJ$5)</f>
        <v/>
      </c>
      <c r="N337" s="9">
        <f>SUMIF('Stock - Puerto Chile'!$G$2:G649,'Rango proyecciones'!C337,'Stock - Puerto Chile'!$L$2:L649)</f>
        <v/>
      </c>
      <c r="O337" s="9" t="n"/>
      <c r="P337" s="9" t="n"/>
      <c r="Q337" s="17">
        <f>H337 + P337 + M337</f>
        <v/>
      </c>
      <c r="R337" s="9">
        <f>MAX(J337 - K337, 0) * MAX((0 - 7)/(7), 0)</f>
        <v/>
      </c>
      <c r="S337" s="9">
        <f>SUMIFS('Stock - ETA'!$H$3:H2202,'Stock - ETA'!$F$3:F2202,'Rango proyecciones'!C337,'Stock - ETA'!$Q$3:Q2202,'Rango proyecciones'!$AJ$5)</f>
        <v/>
      </c>
      <c r="T337" s="9">
        <f>SUMIF('Stock - Puerto Chile'!$G$2:G649,'Rango proyecciones'!C337,'Stock - Puerto Chile'!$N$2:N649)</f>
        <v/>
      </c>
      <c r="U337" s="9" t="n"/>
      <c r="V337" s="9" t="n"/>
      <c r="W337" s="17">
        <f>H337 + V337 + S337</f>
        <v/>
      </c>
      <c r="X337" s="6">
        <f>SUMIFS('Stock - ETA'!$S$3:S2202,'Stock - ETA'!$F$3:F2202,'Rango proyecciones'!C337,'Stock - ETA'!$AA$3:AA2202,'Rango proyecciones'!$AJ$5) + SUMIFS('Stock - ETA'!$R$3:R2202,'Stock - ETA'!$F$3:F2202,'Rango proyecciones'!C337,'Stock - ETA'!$AA$3:AA2202,'Rango proyecciones'!$AJ$7)</f>
        <v/>
      </c>
      <c r="Y337" s="9" t="n"/>
      <c r="Z337" s="17">
        <f>X337 + Y337</f>
        <v/>
      </c>
      <c r="AA337" s="9">
        <f>SUMIFS('Stock - ETA'!$I$3:I2202,'Stock - ETA'!$F$3:F2202,'Rango proyecciones'!C337,'Stock - ETA'!$Q$3:Q2202,'Rango proyecciones'!$AJ$5) + SUMIFS('Stock - ETA'!$H$3:H2202,'Stock - ETA'!$F$3:F2202,'Rango proyecciones'!C337,'Stock - ETA'!$Q$3:Q2202,'Rango proyecciones'!$AJ$7)</f>
        <v/>
      </c>
      <c r="AB337" s="9" t="n"/>
      <c r="AC337" s="17">
        <f>AA337 + AB337</f>
        <v/>
      </c>
      <c r="AD337" s="6" t="n"/>
      <c r="AE337" s="9">
        <f>SUMIFS('Stock - ETA'!$T$3:T2202,'Stock - ETA'!$F$3:F2202,'Rango proyecciones'!C337,'Stock - ETA'!$AA$3:AA2202,'Rango proyecciones'!$AJ$5) + SUMIFS('Stock - ETA'!$S$3:S2202,'Stock - ETA'!$F$3:F2202,'Rango proyecciones'!C337,'Stock - ETA'!$AA$3:AA2202,'Rango proyecciones'!$AJ$8)</f>
        <v/>
      </c>
      <c r="AF337" s="17">
        <f> 0.6 * AD337 + AE337</f>
        <v/>
      </c>
      <c r="AG337" s="9">
        <f>SUMIFS('Stock - ETA'!$J$3:J2202,'Stock - ETA'!$F$3:F2202,'Rango proyecciones'!C337,'Stock - ETA'!$Q$3:Q2202,'Rango proyecciones'!$AJ$5) + SUMIFS('Stock - ETA'!$I$3:I2202,'Stock - ETA'!$F$3:F2202,'Rango proyecciones'!C337,'Stock - ETA'!$Q$3:Q2202,'Rango proyecciones'!$AJ$8)</f>
        <v/>
      </c>
      <c r="AH337" s="17">
        <f> 0.6 * AD337 + AG337</f>
        <v/>
      </c>
      <c r="AI337" s="6" t="n"/>
    </row>
    <row r="338">
      <c r="A338" s="4" t="inlineStr">
        <is>
          <t>Cerdo</t>
        </is>
      </c>
      <c r="B338" s="4" t="inlineStr">
        <is>
          <t>Venta Local</t>
        </is>
      </c>
      <c r="C338" s="4" t="inlineStr">
        <is>
          <t>agrosuper shanghai1022748</t>
        </is>
      </c>
      <c r="D338" s="4" t="inlineStr">
        <is>
          <t>Agrosuper Shanghai</t>
        </is>
      </c>
      <c r="E338" s="4" t="n">
        <v>1022748</v>
      </c>
      <c r="F338" s="4" t="inlineStr">
        <is>
          <t>GO Manos@ Cj 10k AS</t>
        </is>
      </c>
      <c r="G338" s="4" t="inlineStr">
        <is>
          <t>Subprod</t>
        </is>
      </c>
      <c r="H338" s="6" t="n">
        <v>168490</v>
      </c>
      <c r="I338" s="9" t="n">
        <v>217130</v>
      </c>
      <c r="J338" s="9" t="n">
        <v>182096.982</v>
      </c>
      <c r="K338" s="9" t="n">
        <v>155726.07</v>
      </c>
      <c r="L338" s="6">
        <f>MAX(J338 - K338, 0) * MAX((0 - 10)/(10), 0)</f>
        <v/>
      </c>
      <c r="M338" s="9">
        <f>SUMIFS('Stock - ETA'!$R$3:R2202,'Stock - ETA'!$F$3:F2202,'Rango proyecciones'!C338,'Stock - ETA'!$AA$3:AA2202,'Rango proyecciones'!$AJ$5)</f>
        <v/>
      </c>
      <c r="N338" s="9">
        <f>SUMIF('Stock - Puerto Chile'!$G$2:G649,'Rango proyecciones'!C338,'Stock - Puerto Chile'!$L$2:L649)</f>
        <v/>
      </c>
      <c r="O338" s="9">
        <f>0 * (0 / 24)</f>
        <v/>
      </c>
      <c r="P338" s="9">
        <f>0 * (0 / 24)</f>
        <v/>
      </c>
      <c r="Q338" s="17">
        <f>H338 + P338 + M338</f>
        <v/>
      </c>
      <c r="R338" s="9">
        <f>MAX(J338 - K338, 0) * MAX((0 - 7)/(7), 0)</f>
        <v/>
      </c>
      <c r="S338" s="9">
        <f>SUMIFS('Stock - ETA'!$H$3:H2202,'Stock - ETA'!$F$3:F2202,'Rango proyecciones'!C338,'Stock - ETA'!$Q$3:Q2202,'Rango proyecciones'!$AJ$5)</f>
        <v/>
      </c>
      <c r="T338" s="9">
        <f>SUMIF('Stock - Puerto Chile'!$G$2:G649,'Rango proyecciones'!C338,'Stock - Puerto Chile'!$N$2:N649)</f>
        <v/>
      </c>
      <c r="U338" s="9">
        <f>0 * (0 / 24)</f>
        <v/>
      </c>
      <c r="V338" s="9">
        <f>0 * (0 / 24)</f>
        <v/>
      </c>
      <c r="W338" s="17">
        <f>H338 + V338 + S338</f>
        <v/>
      </c>
      <c r="X338" s="6">
        <f>SUMIFS('Stock - ETA'!$S$3:S2202,'Stock - ETA'!$F$3:F2202,'Rango proyecciones'!C338,'Stock - ETA'!$AA$3:AA2202,'Rango proyecciones'!$AJ$5) + SUMIFS('Stock - ETA'!$R$3:R2202,'Stock - ETA'!$F$3:F2202,'Rango proyecciones'!C338,'Stock - ETA'!$AA$3:AA2202,'Rango proyecciones'!$AJ$7)</f>
        <v/>
      </c>
      <c r="Y338" s="9" t="n"/>
      <c r="Z338" s="17">
        <f>X338 + Y338</f>
        <v/>
      </c>
      <c r="AA338" s="9">
        <f>SUMIFS('Stock - ETA'!$I$3:I2202,'Stock - ETA'!$F$3:F2202,'Rango proyecciones'!C338,'Stock - ETA'!$Q$3:Q2202,'Rango proyecciones'!$AJ$5) + SUMIFS('Stock - ETA'!$H$3:H2202,'Stock - ETA'!$F$3:F2202,'Rango proyecciones'!C338,'Stock - ETA'!$Q$3:Q2202,'Rango proyecciones'!$AJ$7)</f>
        <v/>
      </c>
      <c r="AB338" s="9" t="n"/>
      <c r="AC338" s="17">
        <f>AA338 + AB338</f>
        <v/>
      </c>
      <c r="AD338" s="6" t="n">
        <v>201323</v>
      </c>
      <c r="AE338" s="9">
        <f>SUMIFS('Stock - ETA'!$T$3:T2202,'Stock - ETA'!$F$3:F2202,'Rango proyecciones'!C338,'Stock - ETA'!$AA$3:AA2202,'Rango proyecciones'!$AJ$5) + SUMIFS('Stock - ETA'!$S$3:S2202,'Stock - ETA'!$F$3:F2202,'Rango proyecciones'!C338,'Stock - ETA'!$AA$3:AA2202,'Rango proyecciones'!$AJ$8)</f>
        <v/>
      </c>
      <c r="AF338" s="17">
        <f> 0.6 * AD338 + AE338</f>
        <v/>
      </c>
      <c r="AG338" s="9">
        <f>SUMIFS('Stock - ETA'!$J$3:J2202,'Stock - ETA'!$F$3:F2202,'Rango proyecciones'!C338,'Stock - ETA'!$Q$3:Q2202,'Rango proyecciones'!$AJ$5) + SUMIFS('Stock - ETA'!$I$3:I2202,'Stock - ETA'!$F$3:F2202,'Rango proyecciones'!C338,'Stock - ETA'!$Q$3:Q2202,'Rango proyecciones'!$AJ$8)</f>
        <v/>
      </c>
      <c r="AH338" s="17">
        <f> 0.6 * AD338 + AG338</f>
        <v/>
      </c>
      <c r="AI338" s="6" t="n"/>
    </row>
    <row r="339">
      <c r="A339" s="4" t="inlineStr">
        <is>
          <t>Cerdo</t>
        </is>
      </c>
      <c r="B339" s="4" t="inlineStr">
        <is>
          <t>Venta Local</t>
        </is>
      </c>
      <c r="C339" s="4" t="inlineStr">
        <is>
          <t>agrosuper shanghai1022753</t>
        </is>
      </c>
      <c r="D339" s="4" t="inlineStr">
        <is>
          <t>Agrosuper Shanghai</t>
        </is>
      </c>
      <c r="E339" s="4" t="n">
        <v>1022753</v>
      </c>
      <c r="F339" s="4" t="inlineStr">
        <is>
          <t>GO PernilM 1,3 kg up@ Cj 20k AS</t>
        </is>
      </c>
      <c r="G339" s="4" t="inlineStr">
        <is>
          <t>Pernil</t>
        </is>
      </c>
      <c r="H339" s="6" t="n">
        <v>145600</v>
      </c>
      <c r="I339" s="9" t="n">
        <v>171120</v>
      </c>
      <c r="J339" s="9" t="n">
        <v>211785.16</v>
      </c>
      <c r="K339" s="9" t="n">
        <v>198233.23</v>
      </c>
      <c r="L339" s="6">
        <f>MAX(J339 - K339, 0) * MAX((0 - 10)/(10), 0)</f>
        <v/>
      </c>
      <c r="M339" s="9">
        <f>SUMIFS('Stock - ETA'!$R$3:R2202,'Stock - ETA'!$F$3:F2202,'Rango proyecciones'!C339,'Stock - ETA'!$AA$3:AA2202,'Rango proyecciones'!$AJ$5)</f>
        <v/>
      </c>
      <c r="N339" s="9">
        <f>SUMIF('Stock - Puerto Chile'!$G$2:G649,'Rango proyecciones'!C339,'Stock - Puerto Chile'!$L$2:L649)</f>
        <v/>
      </c>
      <c r="O339" s="9" t="n"/>
      <c r="P339" s="9" t="n"/>
      <c r="Q339" s="17">
        <f>H339 + P339 + M339</f>
        <v/>
      </c>
      <c r="R339" s="9">
        <f>MAX(J339 - K339, 0) * MAX((0 - 7)/(7), 0)</f>
        <v/>
      </c>
      <c r="S339" s="9">
        <f>SUMIFS('Stock - ETA'!$H$3:H2202,'Stock - ETA'!$F$3:F2202,'Rango proyecciones'!C339,'Stock - ETA'!$Q$3:Q2202,'Rango proyecciones'!$AJ$5)</f>
        <v/>
      </c>
      <c r="T339" s="9">
        <f>SUMIF('Stock - Puerto Chile'!$G$2:G649,'Rango proyecciones'!C339,'Stock - Puerto Chile'!$N$2:N649)</f>
        <v/>
      </c>
      <c r="U339" s="9" t="n"/>
      <c r="V339" s="9" t="n"/>
      <c r="W339" s="17">
        <f>H339 + V339 + S339</f>
        <v/>
      </c>
      <c r="X339" s="6">
        <f>SUMIFS('Stock - ETA'!$S$3:S2202,'Stock - ETA'!$F$3:F2202,'Rango proyecciones'!C339,'Stock - ETA'!$AA$3:AA2202,'Rango proyecciones'!$AJ$5) + SUMIFS('Stock - ETA'!$R$3:R2202,'Stock - ETA'!$F$3:F2202,'Rango proyecciones'!C339,'Stock - ETA'!$AA$3:AA2202,'Rango proyecciones'!$AJ$7)</f>
        <v/>
      </c>
      <c r="Y339" s="9" t="n"/>
      <c r="Z339" s="17">
        <f>X339 + Y339</f>
        <v/>
      </c>
      <c r="AA339" s="9">
        <f>SUMIFS('Stock - ETA'!$I$3:I2202,'Stock - ETA'!$F$3:F2202,'Rango proyecciones'!C339,'Stock - ETA'!$Q$3:Q2202,'Rango proyecciones'!$AJ$5) + SUMIFS('Stock - ETA'!$H$3:H2202,'Stock - ETA'!$F$3:F2202,'Rango proyecciones'!C339,'Stock - ETA'!$Q$3:Q2202,'Rango proyecciones'!$AJ$7)</f>
        <v/>
      </c>
      <c r="AB339" s="9" t="n"/>
      <c r="AC339" s="17">
        <f>AA339 + AB339</f>
        <v/>
      </c>
      <c r="AD339" s="6" t="n">
        <v>208147</v>
      </c>
      <c r="AE339" s="9">
        <f>SUMIFS('Stock - ETA'!$T$3:T2202,'Stock - ETA'!$F$3:F2202,'Rango proyecciones'!C339,'Stock - ETA'!$AA$3:AA2202,'Rango proyecciones'!$AJ$5) + SUMIFS('Stock - ETA'!$S$3:S2202,'Stock - ETA'!$F$3:F2202,'Rango proyecciones'!C339,'Stock - ETA'!$AA$3:AA2202,'Rango proyecciones'!$AJ$8)</f>
        <v/>
      </c>
      <c r="AF339" s="17">
        <f> 0.6 * AD339 + AE339</f>
        <v/>
      </c>
      <c r="AG339" s="9">
        <f>SUMIFS('Stock - ETA'!$J$3:J2202,'Stock - ETA'!$F$3:F2202,'Rango proyecciones'!C339,'Stock - ETA'!$Q$3:Q2202,'Rango proyecciones'!$AJ$5) + SUMIFS('Stock - ETA'!$I$3:I2202,'Stock - ETA'!$F$3:F2202,'Rango proyecciones'!C339,'Stock - ETA'!$Q$3:Q2202,'Rango proyecciones'!$AJ$8)</f>
        <v/>
      </c>
      <c r="AH339" s="17">
        <f> 0.6 * AD339 + AG339</f>
        <v/>
      </c>
      <c r="AI339" s="6" t="n"/>
    </row>
    <row r="340">
      <c r="A340" s="4" t="inlineStr">
        <is>
          <t>Cerdo</t>
        </is>
      </c>
      <c r="B340" s="4" t="inlineStr">
        <is>
          <t>Venta Local</t>
        </is>
      </c>
      <c r="C340" s="4" t="inlineStr">
        <is>
          <t>agrosuper shanghai1022851</t>
        </is>
      </c>
      <c r="D340" s="4" t="inlineStr">
        <is>
          <t>Agrosuper Shanghai</t>
        </is>
      </c>
      <c r="E340" s="4" t="n">
        <v>1022851</v>
      </c>
      <c r="F340" s="4" t="inlineStr">
        <is>
          <t>GO Pal Nor@ Cj 20k AS</t>
        </is>
      </c>
      <c r="G340" s="4" t="inlineStr">
        <is>
          <t>Paleta</t>
        </is>
      </c>
      <c r="H340" s="6" t="n">
        <v>210010.56</v>
      </c>
      <c r="I340" s="9" t="n">
        <v>332775</v>
      </c>
      <c r="J340" s="9" t="n">
        <v>15808.623</v>
      </c>
      <c r="K340" s="9" t="n">
        <v>84372.66</v>
      </c>
      <c r="L340" s="6">
        <f>MAX(J340 - K340, 0) * MAX((0 - 10)/(10), 0)</f>
        <v/>
      </c>
      <c r="M340" s="9">
        <f>SUMIFS('Stock - ETA'!$R$3:R2202,'Stock - ETA'!$F$3:F2202,'Rango proyecciones'!C340,'Stock - ETA'!$AA$3:AA2202,'Rango proyecciones'!$AJ$5)</f>
        <v/>
      </c>
      <c r="N340" s="9">
        <f>SUMIF('Stock - Puerto Chile'!$G$2:G649,'Rango proyecciones'!C340,'Stock - Puerto Chile'!$L$2:L649)</f>
        <v/>
      </c>
      <c r="O340" s="9" t="n"/>
      <c r="P340" s="9" t="n"/>
      <c r="Q340" s="17">
        <f>H340 + P340 + M340</f>
        <v/>
      </c>
      <c r="R340" s="9">
        <f>MAX(J340 - K340, 0) * MAX((0 - 7)/(7), 0)</f>
        <v/>
      </c>
      <c r="S340" s="9">
        <f>SUMIFS('Stock - ETA'!$H$3:H2202,'Stock - ETA'!$F$3:F2202,'Rango proyecciones'!C340,'Stock - ETA'!$Q$3:Q2202,'Rango proyecciones'!$AJ$5)</f>
        <v/>
      </c>
      <c r="T340" s="9">
        <f>SUMIF('Stock - Puerto Chile'!$G$2:G649,'Rango proyecciones'!C340,'Stock - Puerto Chile'!$N$2:N649)</f>
        <v/>
      </c>
      <c r="U340" s="9" t="n"/>
      <c r="V340" s="9" t="n"/>
      <c r="W340" s="17">
        <f>H340 + V340 + S340</f>
        <v/>
      </c>
      <c r="X340" s="6">
        <f>SUMIFS('Stock - ETA'!$S$3:S2202,'Stock - ETA'!$F$3:F2202,'Rango proyecciones'!C340,'Stock - ETA'!$AA$3:AA2202,'Rango proyecciones'!$AJ$5) + SUMIFS('Stock - ETA'!$R$3:R2202,'Stock - ETA'!$F$3:F2202,'Rango proyecciones'!C340,'Stock - ETA'!$AA$3:AA2202,'Rango proyecciones'!$AJ$7)</f>
        <v/>
      </c>
      <c r="Y340" s="9" t="n"/>
      <c r="Z340" s="17">
        <f>X340 + Y340</f>
        <v/>
      </c>
      <c r="AA340" s="9">
        <f>SUMIFS('Stock - ETA'!$I$3:I2202,'Stock - ETA'!$F$3:F2202,'Rango proyecciones'!C340,'Stock - ETA'!$Q$3:Q2202,'Rango proyecciones'!$AJ$5) + SUMIFS('Stock - ETA'!$H$3:H2202,'Stock - ETA'!$F$3:F2202,'Rango proyecciones'!C340,'Stock - ETA'!$Q$3:Q2202,'Rango proyecciones'!$AJ$7)</f>
        <v/>
      </c>
      <c r="AB340" s="9" t="n"/>
      <c r="AC340" s="17">
        <f>AA340 + AB340</f>
        <v/>
      </c>
      <c r="AD340" s="6" t="n"/>
      <c r="AE340" s="9">
        <f>SUMIFS('Stock - ETA'!$T$3:T2202,'Stock - ETA'!$F$3:F2202,'Rango proyecciones'!C340,'Stock - ETA'!$AA$3:AA2202,'Rango proyecciones'!$AJ$5) + SUMIFS('Stock - ETA'!$S$3:S2202,'Stock - ETA'!$F$3:F2202,'Rango proyecciones'!C340,'Stock - ETA'!$AA$3:AA2202,'Rango proyecciones'!$AJ$8)</f>
        <v/>
      </c>
      <c r="AF340" s="17">
        <f> 0.6 * AD340 + AE340</f>
        <v/>
      </c>
      <c r="AG340" s="9">
        <f>SUMIFS('Stock - ETA'!$J$3:J2202,'Stock - ETA'!$F$3:F2202,'Rango proyecciones'!C340,'Stock - ETA'!$Q$3:Q2202,'Rango proyecciones'!$AJ$5) + SUMIFS('Stock - ETA'!$I$3:I2202,'Stock - ETA'!$F$3:F2202,'Rango proyecciones'!C340,'Stock - ETA'!$Q$3:Q2202,'Rango proyecciones'!$AJ$8)</f>
        <v/>
      </c>
      <c r="AH340" s="17">
        <f> 0.6 * AD340 + AG340</f>
        <v/>
      </c>
      <c r="AI340" s="6" t="n"/>
    </row>
    <row r="341">
      <c r="A341" s="4" t="inlineStr">
        <is>
          <t>Cerdo</t>
        </is>
      </c>
      <c r="B341" s="4" t="inlineStr">
        <is>
          <t>Venta Local</t>
        </is>
      </c>
      <c r="C341" s="4" t="inlineStr">
        <is>
          <t>agrosuper shanghai1022856</t>
        </is>
      </c>
      <c r="D341" s="4" t="inlineStr">
        <is>
          <t>Agrosuper Shanghai</t>
        </is>
      </c>
      <c r="E341" s="4" t="n">
        <v>1022856</v>
      </c>
      <c r="F341" s="4" t="inlineStr">
        <is>
          <t>GO Reco 10/90 @ Cj 20k AS</t>
        </is>
      </c>
      <c r="G341" s="4" t="inlineStr">
        <is>
          <t>Grasas</t>
        </is>
      </c>
      <c r="H341" s="6" t="n">
        <v>50008</v>
      </c>
      <c r="I341" s="9" t="n">
        <v>50004</v>
      </c>
      <c r="J341" s="9" t="n">
        <v>62849.953</v>
      </c>
      <c r="K341" s="9" t="n">
        <v>56612.9</v>
      </c>
      <c r="L341" s="6">
        <f>MAX(J341 - K341, 0) * MAX((0 - 10)/(10), 0)</f>
        <v/>
      </c>
      <c r="M341" s="9">
        <f>SUMIFS('Stock - ETA'!$R$3:R2202,'Stock - ETA'!$F$3:F2202,'Rango proyecciones'!C341,'Stock - ETA'!$AA$3:AA2202,'Rango proyecciones'!$AJ$5)</f>
        <v/>
      </c>
      <c r="N341" s="9">
        <f>SUMIF('Stock - Puerto Chile'!$G$2:G649,'Rango proyecciones'!C341,'Stock - Puerto Chile'!$L$2:L649)</f>
        <v/>
      </c>
      <c r="O341" s="9" t="n"/>
      <c r="P341" s="9" t="n"/>
      <c r="Q341" s="17">
        <f>H341 + P341 + M341</f>
        <v/>
      </c>
      <c r="R341" s="9">
        <f>MAX(J341 - K341, 0) * MAX((0 - 7)/(7), 0)</f>
        <v/>
      </c>
      <c r="S341" s="9">
        <f>SUMIFS('Stock - ETA'!$H$3:H2202,'Stock - ETA'!$F$3:F2202,'Rango proyecciones'!C341,'Stock - ETA'!$Q$3:Q2202,'Rango proyecciones'!$AJ$5)</f>
        <v/>
      </c>
      <c r="T341" s="9">
        <f>SUMIF('Stock - Puerto Chile'!$G$2:G649,'Rango proyecciones'!C341,'Stock - Puerto Chile'!$N$2:N649)</f>
        <v/>
      </c>
      <c r="U341" s="9" t="n"/>
      <c r="V341" s="9" t="n"/>
      <c r="W341" s="17">
        <f>H341 + V341 + S341</f>
        <v/>
      </c>
      <c r="X341" s="6">
        <f>SUMIFS('Stock - ETA'!$S$3:S2202,'Stock - ETA'!$F$3:F2202,'Rango proyecciones'!C341,'Stock - ETA'!$AA$3:AA2202,'Rango proyecciones'!$AJ$5) + SUMIFS('Stock - ETA'!$R$3:R2202,'Stock - ETA'!$F$3:F2202,'Rango proyecciones'!C341,'Stock - ETA'!$AA$3:AA2202,'Rango proyecciones'!$AJ$7)</f>
        <v/>
      </c>
      <c r="Y341" s="9" t="n"/>
      <c r="Z341" s="17">
        <f>X341 + Y341</f>
        <v/>
      </c>
      <c r="AA341" s="9">
        <f>SUMIFS('Stock - ETA'!$I$3:I2202,'Stock - ETA'!$F$3:F2202,'Rango proyecciones'!C341,'Stock - ETA'!$Q$3:Q2202,'Rango proyecciones'!$AJ$5) + SUMIFS('Stock - ETA'!$H$3:H2202,'Stock - ETA'!$F$3:F2202,'Rango proyecciones'!C341,'Stock - ETA'!$Q$3:Q2202,'Rango proyecciones'!$AJ$7)</f>
        <v/>
      </c>
      <c r="AB341" s="9" t="n"/>
      <c r="AC341" s="17">
        <f>AA341 + AB341</f>
        <v/>
      </c>
      <c r="AD341" s="6" t="n">
        <v>263352</v>
      </c>
      <c r="AE341" s="9">
        <f>SUMIFS('Stock - ETA'!$T$3:T2202,'Stock - ETA'!$F$3:F2202,'Rango proyecciones'!C341,'Stock - ETA'!$AA$3:AA2202,'Rango proyecciones'!$AJ$5) + SUMIFS('Stock - ETA'!$S$3:S2202,'Stock - ETA'!$F$3:F2202,'Rango proyecciones'!C341,'Stock - ETA'!$AA$3:AA2202,'Rango proyecciones'!$AJ$8)</f>
        <v/>
      </c>
      <c r="AF341" s="17">
        <f> 0.6 * AD341 + AE341</f>
        <v/>
      </c>
      <c r="AG341" s="9">
        <f>SUMIFS('Stock - ETA'!$J$3:J2202,'Stock - ETA'!$F$3:F2202,'Rango proyecciones'!C341,'Stock - ETA'!$Q$3:Q2202,'Rango proyecciones'!$AJ$5) + SUMIFS('Stock - ETA'!$I$3:I2202,'Stock - ETA'!$F$3:F2202,'Rango proyecciones'!C341,'Stock - ETA'!$Q$3:Q2202,'Rango proyecciones'!$AJ$8)</f>
        <v/>
      </c>
      <c r="AH341" s="17">
        <f> 0.6 * AD341 + AG341</f>
        <v/>
      </c>
      <c r="AI341" s="6" t="n"/>
    </row>
    <row r="342">
      <c r="A342" s="4" t="inlineStr">
        <is>
          <t>Cerdo</t>
        </is>
      </c>
      <c r="B342" s="4" t="inlineStr">
        <is>
          <t>Venta Local</t>
        </is>
      </c>
      <c r="C342" s="4" t="inlineStr">
        <is>
          <t>agrosuper shanghai1022932</t>
        </is>
      </c>
      <c r="D342" s="4" t="inlineStr">
        <is>
          <t>Agrosuper Shanghai</t>
        </is>
      </c>
      <c r="E342" s="4" t="n">
        <v>1022932</v>
      </c>
      <c r="F342" s="4" t="inlineStr">
        <is>
          <t>GO BB Ribs 20-24 Oz@ Cj 10k AS</t>
        </is>
      </c>
      <c r="G342" s="4" t="inlineStr">
        <is>
          <t>Chuleta</t>
        </is>
      </c>
      <c r="H342" s="6" t="n">
        <v>23960</v>
      </c>
      <c r="I342" s="9" t="n">
        <v>4360</v>
      </c>
      <c r="J342" s="9" t="n">
        <v>0</v>
      </c>
      <c r="K342" s="9" t="n">
        <v>0</v>
      </c>
      <c r="L342" s="6">
        <f>MAX(J342 - K342, 0) * MAX((0 - 10)/(10), 0)</f>
        <v/>
      </c>
      <c r="M342" s="9">
        <f>SUMIFS('Stock - ETA'!$R$3:R2202,'Stock - ETA'!$F$3:F2202,'Rango proyecciones'!C342,'Stock - ETA'!$AA$3:AA2202,'Rango proyecciones'!$AJ$5)</f>
        <v/>
      </c>
      <c r="N342" s="9">
        <f>SUMIF('Stock - Puerto Chile'!$G$2:G649,'Rango proyecciones'!C342,'Stock - Puerto Chile'!$L$2:L649)</f>
        <v/>
      </c>
      <c r="O342" s="9" t="n"/>
      <c r="P342" s="9" t="n"/>
      <c r="Q342" s="17">
        <f>H342 + P342 + M342</f>
        <v/>
      </c>
      <c r="R342" s="9">
        <f>MAX(J342 - K342, 0) * MAX((0 - 7)/(7), 0)</f>
        <v/>
      </c>
      <c r="S342" s="9">
        <f>SUMIFS('Stock - ETA'!$H$3:H2202,'Stock - ETA'!$F$3:F2202,'Rango proyecciones'!C342,'Stock - ETA'!$Q$3:Q2202,'Rango proyecciones'!$AJ$5)</f>
        <v/>
      </c>
      <c r="T342" s="9">
        <f>SUMIF('Stock - Puerto Chile'!$G$2:G649,'Rango proyecciones'!C342,'Stock - Puerto Chile'!$N$2:N649)</f>
        <v/>
      </c>
      <c r="U342" s="9" t="n"/>
      <c r="V342" s="9" t="n"/>
      <c r="W342" s="17">
        <f>H342 + V342 + S342</f>
        <v/>
      </c>
      <c r="X342" s="6">
        <f>SUMIFS('Stock - ETA'!$S$3:S2202,'Stock - ETA'!$F$3:F2202,'Rango proyecciones'!C342,'Stock - ETA'!$AA$3:AA2202,'Rango proyecciones'!$AJ$5) + SUMIFS('Stock - ETA'!$R$3:R2202,'Stock - ETA'!$F$3:F2202,'Rango proyecciones'!C342,'Stock - ETA'!$AA$3:AA2202,'Rango proyecciones'!$AJ$7)</f>
        <v/>
      </c>
      <c r="Y342" s="9" t="n"/>
      <c r="Z342" s="17">
        <f>X342 + Y342</f>
        <v/>
      </c>
      <c r="AA342" s="9">
        <f>SUMIFS('Stock - ETA'!$I$3:I2202,'Stock - ETA'!$F$3:F2202,'Rango proyecciones'!C342,'Stock - ETA'!$Q$3:Q2202,'Rango proyecciones'!$AJ$5) + SUMIFS('Stock - ETA'!$H$3:H2202,'Stock - ETA'!$F$3:F2202,'Rango proyecciones'!C342,'Stock - ETA'!$Q$3:Q2202,'Rango proyecciones'!$AJ$7)</f>
        <v/>
      </c>
      <c r="AB342" s="9" t="n"/>
      <c r="AC342" s="17">
        <f>AA342 + AB342</f>
        <v/>
      </c>
      <c r="AD342" s="6" t="n"/>
      <c r="AE342" s="9">
        <f>SUMIFS('Stock - ETA'!$T$3:T2202,'Stock - ETA'!$F$3:F2202,'Rango proyecciones'!C342,'Stock - ETA'!$AA$3:AA2202,'Rango proyecciones'!$AJ$5) + SUMIFS('Stock - ETA'!$S$3:S2202,'Stock - ETA'!$F$3:F2202,'Rango proyecciones'!C342,'Stock - ETA'!$AA$3:AA2202,'Rango proyecciones'!$AJ$8)</f>
        <v/>
      </c>
      <c r="AF342" s="17">
        <f> 0.6 * AD342 + AE342</f>
        <v/>
      </c>
      <c r="AG342" s="9">
        <f>SUMIFS('Stock - ETA'!$J$3:J2202,'Stock - ETA'!$F$3:F2202,'Rango proyecciones'!C342,'Stock - ETA'!$Q$3:Q2202,'Rango proyecciones'!$AJ$5) + SUMIFS('Stock - ETA'!$I$3:I2202,'Stock - ETA'!$F$3:F2202,'Rango proyecciones'!C342,'Stock - ETA'!$Q$3:Q2202,'Rango proyecciones'!$AJ$8)</f>
        <v/>
      </c>
      <c r="AH342" s="17">
        <f> 0.6 * AD342 + AG342</f>
        <v/>
      </c>
      <c r="AI342" s="6" t="n"/>
    </row>
    <row r="343">
      <c r="A343" s="4" t="inlineStr">
        <is>
          <t>Cerdo</t>
        </is>
      </c>
      <c r="B343" s="4" t="inlineStr">
        <is>
          <t>Venta Local</t>
        </is>
      </c>
      <c r="C343" s="4" t="inlineStr">
        <is>
          <t>agrosuper shanghai1022936</t>
        </is>
      </c>
      <c r="D343" s="4" t="inlineStr">
        <is>
          <t>Agrosuper Shanghai</t>
        </is>
      </c>
      <c r="E343" s="4" t="n">
        <v>1022936</v>
      </c>
      <c r="F343" s="4" t="inlineStr">
        <is>
          <t>GO File C/cab@ Cj 5k AS</t>
        </is>
      </c>
      <c r="G343" s="4" t="inlineStr">
        <is>
          <t>Filete</t>
        </is>
      </c>
      <c r="H343" s="6" t="n">
        <v>1000</v>
      </c>
      <c r="I343" s="9" t="n">
        <v>0</v>
      </c>
      <c r="J343" s="9" t="n">
        <v>0</v>
      </c>
      <c r="K343" s="9" t="n">
        <v>0</v>
      </c>
      <c r="L343" s="6">
        <f>MAX(J343 - K343, 0) * MAX((0 - 10)/(10), 0)</f>
        <v/>
      </c>
      <c r="M343" s="9">
        <f>SUMIFS('Stock - ETA'!$R$3:R2202,'Stock - ETA'!$F$3:F2202,'Rango proyecciones'!C343,'Stock - ETA'!$AA$3:AA2202,'Rango proyecciones'!$AJ$5)</f>
        <v/>
      </c>
      <c r="N343" s="9">
        <f>SUMIF('Stock - Puerto Chile'!$G$2:G649,'Rango proyecciones'!C343,'Stock - Puerto Chile'!$L$2:L649)</f>
        <v/>
      </c>
      <c r="O343" s="9">
        <f>0 * (0 / 24)</f>
        <v/>
      </c>
      <c r="P343" s="9">
        <f>1160 * (0 / 24)</f>
        <v/>
      </c>
      <c r="Q343" s="17">
        <f>H343 + P343 + M343</f>
        <v/>
      </c>
      <c r="R343" s="9">
        <f>MAX(J343 - K343, 0) * MAX((0 - 7)/(7), 0)</f>
        <v/>
      </c>
      <c r="S343" s="9">
        <f>SUMIFS('Stock - ETA'!$H$3:H2202,'Stock - ETA'!$F$3:F2202,'Rango proyecciones'!C343,'Stock - ETA'!$Q$3:Q2202,'Rango proyecciones'!$AJ$5)</f>
        <v/>
      </c>
      <c r="T343" s="9">
        <f>SUMIF('Stock - Puerto Chile'!$G$2:G649,'Rango proyecciones'!C343,'Stock - Puerto Chile'!$N$2:N649)</f>
        <v/>
      </c>
      <c r="U343" s="9">
        <f>0 * (0 / 24)</f>
        <v/>
      </c>
      <c r="V343" s="9">
        <f>1160 * (0 / 24)</f>
        <v/>
      </c>
      <c r="W343" s="17">
        <f>H343 + V343 + S343</f>
        <v/>
      </c>
      <c r="X343" s="6">
        <f>SUMIFS('Stock - ETA'!$S$3:S2202,'Stock - ETA'!$F$3:F2202,'Rango proyecciones'!C343,'Stock - ETA'!$AA$3:AA2202,'Rango proyecciones'!$AJ$5) + SUMIFS('Stock - ETA'!$R$3:R2202,'Stock - ETA'!$F$3:F2202,'Rango proyecciones'!C343,'Stock - ETA'!$AA$3:AA2202,'Rango proyecciones'!$AJ$7)</f>
        <v/>
      </c>
      <c r="Y343" s="9" t="n"/>
      <c r="Z343" s="17">
        <f>X343 + Y343</f>
        <v/>
      </c>
      <c r="AA343" s="9">
        <f>SUMIFS('Stock - ETA'!$I$3:I2202,'Stock - ETA'!$F$3:F2202,'Rango proyecciones'!C343,'Stock - ETA'!$Q$3:Q2202,'Rango proyecciones'!$AJ$5) + SUMIFS('Stock - ETA'!$H$3:H2202,'Stock - ETA'!$F$3:F2202,'Rango proyecciones'!C343,'Stock - ETA'!$Q$3:Q2202,'Rango proyecciones'!$AJ$7)</f>
        <v/>
      </c>
      <c r="AB343" s="9" t="n"/>
      <c r="AC343" s="17">
        <f>AA343 + AB343</f>
        <v/>
      </c>
      <c r="AD343" s="6" t="n">
        <v>5000</v>
      </c>
      <c r="AE343" s="9">
        <f>SUMIFS('Stock - ETA'!$T$3:T2202,'Stock - ETA'!$F$3:F2202,'Rango proyecciones'!C343,'Stock - ETA'!$AA$3:AA2202,'Rango proyecciones'!$AJ$5) + SUMIFS('Stock - ETA'!$S$3:S2202,'Stock - ETA'!$F$3:F2202,'Rango proyecciones'!C343,'Stock - ETA'!$AA$3:AA2202,'Rango proyecciones'!$AJ$8)</f>
        <v/>
      </c>
      <c r="AF343" s="17">
        <f> 0.6 * AD343 + AE343</f>
        <v/>
      </c>
      <c r="AG343" s="9">
        <f>SUMIFS('Stock - ETA'!$J$3:J2202,'Stock - ETA'!$F$3:F2202,'Rango proyecciones'!C343,'Stock - ETA'!$Q$3:Q2202,'Rango proyecciones'!$AJ$5) + SUMIFS('Stock - ETA'!$I$3:I2202,'Stock - ETA'!$F$3:F2202,'Rango proyecciones'!C343,'Stock - ETA'!$Q$3:Q2202,'Rango proyecciones'!$AJ$8)</f>
        <v/>
      </c>
      <c r="AH343" s="17">
        <f> 0.6 * AD343 + AG343</f>
        <v/>
      </c>
      <c r="AI343" s="6" t="n"/>
    </row>
    <row r="344">
      <c r="A344" s="4" t="inlineStr">
        <is>
          <t>Cerdo</t>
        </is>
      </c>
      <c r="B344" s="4" t="inlineStr">
        <is>
          <t>Venta Local</t>
        </is>
      </c>
      <c r="C344" s="4" t="inlineStr">
        <is>
          <t>agrosuper shanghai1022939</t>
        </is>
      </c>
      <c r="D344" s="4" t="inlineStr">
        <is>
          <t>Agrosuper Shanghai</t>
        </is>
      </c>
      <c r="E344" s="4" t="n">
        <v>1022939</v>
      </c>
      <c r="F344" s="4" t="inlineStr">
        <is>
          <t>GO Pta Cost@ Bo Cj 20k AS</t>
        </is>
      </c>
      <c r="G344" s="4" t="inlineStr">
        <is>
          <t>Cost-Pec</t>
        </is>
      </c>
      <c r="H344" s="6" t="n">
        <v>72280</v>
      </c>
      <c r="I344" s="9" t="n">
        <v>48000</v>
      </c>
      <c r="J344" s="9" t="n">
        <v>53380</v>
      </c>
      <c r="K344" s="9" t="n">
        <v>45608.99</v>
      </c>
      <c r="L344" s="6">
        <f>MAX(J344 - K344, 0) * MAX((0 - 10)/(10), 0)</f>
        <v/>
      </c>
      <c r="M344" s="9">
        <f>SUMIFS('Stock - ETA'!$R$3:R2202,'Stock - ETA'!$F$3:F2202,'Rango proyecciones'!C344,'Stock - ETA'!$AA$3:AA2202,'Rango proyecciones'!$AJ$5)</f>
        <v/>
      </c>
      <c r="N344" s="9">
        <f>SUMIF('Stock - Puerto Chile'!$G$2:G649,'Rango proyecciones'!C344,'Stock - Puerto Chile'!$L$2:L649)</f>
        <v/>
      </c>
      <c r="O344" s="9" t="n"/>
      <c r="P344" s="9" t="n"/>
      <c r="Q344" s="17">
        <f>H344 + P344 + M344</f>
        <v/>
      </c>
      <c r="R344" s="9">
        <f>MAX(J344 - K344, 0) * MAX((0 - 7)/(7), 0)</f>
        <v/>
      </c>
      <c r="S344" s="9">
        <f>SUMIFS('Stock - ETA'!$H$3:H2202,'Stock - ETA'!$F$3:F2202,'Rango proyecciones'!C344,'Stock - ETA'!$Q$3:Q2202,'Rango proyecciones'!$AJ$5)</f>
        <v/>
      </c>
      <c r="T344" s="9">
        <f>SUMIF('Stock - Puerto Chile'!$G$2:G649,'Rango proyecciones'!C344,'Stock - Puerto Chile'!$N$2:N649)</f>
        <v/>
      </c>
      <c r="U344" s="9" t="n"/>
      <c r="V344" s="9" t="n"/>
      <c r="W344" s="17">
        <f>H344 + V344 + S344</f>
        <v/>
      </c>
      <c r="X344" s="6">
        <f>SUMIFS('Stock - ETA'!$S$3:S2202,'Stock - ETA'!$F$3:F2202,'Rango proyecciones'!C344,'Stock - ETA'!$AA$3:AA2202,'Rango proyecciones'!$AJ$5) + SUMIFS('Stock - ETA'!$R$3:R2202,'Stock - ETA'!$F$3:F2202,'Rango proyecciones'!C344,'Stock - ETA'!$AA$3:AA2202,'Rango proyecciones'!$AJ$7)</f>
        <v/>
      </c>
      <c r="Y344" s="9" t="n"/>
      <c r="Z344" s="17">
        <f>X344 + Y344</f>
        <v/>
      </c>
      <c r="AA344" s="9">
        <f>SUMIFS('Stock - ETA'!$I$3:I2202,'Stock - ETA'!$F$3:F2202,'Rango proyecciones'!C344,'Stock - ETA'!$Q$3:Q2202,'Rango proyecciones'!$AJ$5) + SUMIFS('Stock - ETA'!$H$3:H2202,'Stock - ETA'!$F$3:F2202,'Rango proyecciones'!C344,'Stock - ETA'!$Q$3:Q2202,'Rango proyecciones'!$AJ$7)</f>
        <v/>
      </c>
      <c r="AB344" s="9" t="n"/>
      <c r="AC344" s="17">
        <f>AA344 + AB344</f>
        <v/>
      </c>
      <c r="AD344" s="6" t="n">
        <v>75872</v>
      </c>
      <c r="AE344" s="9">
        <f>SUMIFS('Stock - ETA'!$T$3:T2202,'Stock - ETA'!$F$3:F2202,'Rango proyecciones'!C344,'Stock - ETA'!$AA$3:AA2202,'Rango proyecciones'!$AJ$5) + SUMIFS('Stock - ETA'!$S$3:S2202,'Stock - ETA'!$F$3:F2202,'Rango proyecciones'!C344,'Stock - ETA'!$AA$3:AA2202,'Rango proyecciones'!$AJ$8)</f>
        <v/>
      </c>
      <c r="AF344" s="17">
        <f> 0.6 * AD344 + AE344</f>
        <v/>
      </c>
      <c r="AG344" s="9">
        <f>SUMIFS('Stock - ETA'!$J$3:J2202,'Stock - ETA'!$F$3:F2202,'Rango proyecciones'!C344,'Stock - ETA'!$Q$3:Q2202,'Rango proyecciones'!$AJ$5) + SUMIFS('Stock - ETA'!$I$3:I2202,'Stock - ETA'!$F$3:F2202,'Rango proyecciones'!C344,'Stock - ETA'!$Q$3:Q2202,'Rango proyecciones'!$AJ$8)</f>
        <v/>
      </c>
      <c r="AH344" s="17">
        <f> 0.6 * AD344 + AG344</f>
        <v/>
      </c>
      <c r="AI344" s="6" t="n"/>
    </row>
    <row r="345">
      <c r="A345" s="4" t="inlineStr">
        <is>
          <t>Cerdo</t>
        </is>
      </c>
      <c r="B345" s="4" t="inlineStr">
        <is>
          <t>Venta Local</t>
        </is>
      </c>
      <c r="C345" s="4" t="inlineStr">
        <is>
          <t>agrosuper shanghai1022940</t>
        </is>
      </c>
      <c r="D345" s="4" t="inlineStr">
        <is>
          <t>Agrosuper Shanghai</t>
        </is>
      </c>
      <c r="E345" s="4" t="n">
        <v>1022940</v>
      </c>
      <c r="F345" s="4" t="inlineStr">
        <is>
          <t>GO PernilM 1 kg down@ Cj 20k AS</t>
        </is>
      </c>
      <c r="G345" s="4" t="inlineStr">
        <is>
          <t>Pernil</t>
        </is>
      </c>
      <c r="H345" s="6" t="n">
        <v>16605</v>
      </c>
      <c r="I345" s="9" t="n">
        <v>0</v>
      </c>
      <c r="J345" s="9" t="n">
        <v>1161.6</v>
      </c>
      <c r="K345" s="9" t="n"/>
      <c r="L345" s="6">
        <f>MAX(J345 - K345, 0) * MAX((0 - 10)/(10), 0)</f>
        <v/>
      </c>
      <c r="M345" s="9">
        <f>SUMIFS('Stock - ETA'!$R$3:R2202,'Stock - ETA'!$F$3:F2202,'Rango proyecciones'!C345,'Stock - ETA'!$AA$3:AA2202,'Rango proyecciones'!$AJ$5)</f>
        <v/>
      </c>
      <c r="N345" s="9">
        <f>SUMIF('Stock - Puerto Chile'!$G$2:G649,'Rango proyecciones'!C345,'Stock - Puerto Chile'!$L$2:L649)</f>
        <v/>
      </c>
      <c r="O345" s="9">
        <f>0 * (0 / 24)</f>
        <v/>
      </c>
      <c r="P345" s="9">
        <f>0 * (0 / 24)</f>
        <v/>
      </c>
      <c r="Q345" s="17">
        <f>H345 + P345 + M345</f>
        <v/>
      </c>
      <c r="R345" s="9">
        <f>MAX(J345 - K345, 0) * MAX((0 - 7)/(7), 0)</f>
        <v/>
      </c>
      <c r="S345" s="9">
        <f>SUMIFS('Stock - ETA'!$H$3:H2202,'Stock - ETA'!$F$3:F2202,'Rango proyecciones'!C345,'Stock - ETA'!$Q$3:Q2202,'Rango proyecciones'!$AJ$5)</f>
        <v/>
      </c>
      <c r="T345" s="9">
        <f>SUMIF('Stock - Puerto Chile'!$G$2:G649,'Rango proyecciones'!C345,'Stock - Puerto Chile'!$N$2:N649)</f>
        <v/>
      </c>
      <c r="U345" s="9">
        <f>0 * (0 / 24)</f>
        <v/>
      </c>
      <c r="V345" s="9">
        <f>0 * (0 / 24)</f>
        <v/>
      </c>
      <c r="W345" s="17">
        <f>H345 + V345 + S345</f>
        <v/>
      </c>
      <c r="X345" s="6">
        <f>SUMIFS('Stock - ETA'!$S$3:S2202,'Stock - ETA'!$F$3:F2202,'Rango proyecciones'!C345,'Stock - ETA'!$AA$3:AA2202,'Rango proyecciones'!$AJ$5) + SUMIFS('Stock - ETA'!$R$3:R2202,'Stock - ETA'!$F$3:F2202,'Rango proyecciones'!C345,'Stock - ETA'!$AA$3:AA2202,'Rango proyecciones'!$AJ$7)</f>
        <v/>
      </c>
      <c r="Y345" s="9" t="n"/>
      <c r="Z345" s="17">
        <f>X345 + Y345</f>
        <v/>
      </c>
      <c r="AA345" s="9">
        <f>SUMIFS('Stock - ETA'!$I$3:I2202,'Stock - ETA'!$F$3:F2202,'Rango proyecciones'!C345,'Stock - ETA'!$Q$3:Q2202,'Rango proyecciones'!$AJ$5) + SUMIFS('Stock - ETA'!$H$3:H2202,'Stock - ETA'!$F$3:F2202,'Rango proyecciones'!C345,'Stock - ETA'!$Q$3:Q2202,'Rango proyecciones'!$AJ$7)</f>
        <v/>
      </c>
      <c r="AB345" s="9" t="n"/>
      <c r="AC345" s="17">
        <f>AA345 + AB345</f>
        <v/>
      </c>
      <c r="AD345" s="6" t="n"/>
      <c r="AE345" s="9">
        <f>SUMIFS('Stock - ETA'!$T$3:T2202,'Stock - ETA'!$F$3:F2202,'Rango proyecciones'!C345,'Stock - ETA'!$AA$3:AA2202,'Rango proyecciones'!$AJ$5) + SUMIFS('Stock - ETA'!$S$3:S2202,'Stock - ETA'!$F$3:F2202,'Rango proyecciones'!C345,'Stock - ETA'!$AA$3:AA2202,'Rango proyecciones'!$AJ$8)</f>
        <v/>
      </c>
      <c r="AF345" s="17">
        <f> 0.6 * AD345 + AE345</f>
        <v/>
      </c>
      <c r="AG345" s="9">
        <f>SUMIFS('Stock - ETA'!$J$3:J2202,'Stock - ETA'!$F$3:F2202,'Rango proyecciones'!C345,'Stock - ETA'!$Q$3:Q2202,'Rango proyecciones'!$AJ$5) + SUMIFS('Stock - ETA'!$I$3:I2202,'Stock - ETA'!$F$3:F2202,'Rango proyecciones'!C345,'Stock - ETA'!$Q$3:Q2202,'Rango proyecciones'!$AJ$8)</f>
        <v/>
      </c>
      <c r="AH345" s="17">
        <f> 0.6 * AD345 + AG345</f>
        <v/>
      </c>
      <c r="AI345" s="6" t="n"/>
    </row>
    <row r="346">
      <c r="A346" s="4" t="inlineStr">
        <is>
          <t>Cerdo</t>
        </is>
      </c>
      <c r="B346" s="4" t="inlineStr">
        <is>
          <t>Venta Local</t>
        </is>
      </c>
      <c r="C346" s="4" t="inlineStr">
        <is>
          <t>agrosuper shanghai1022943</t>
        </is>
      </c>
      <c r="D346" s="4" t="inlineStr">
        <is>
          <t>Agrosuper Shanghai</t>
        </is>
      </c>
      <c r="E346" s="4" t="n">
        <v>1022943</v>
      </c>
      <c r="F346" s="4" t="inlineStr">
        <is>
          <t>GO Lom Ctro@ Cj 16k AS</t>
        </is>
      </c>
      <c r="G346" s="4" t="inlineStr">
        <is>
          <t>Lomo</t>
        </is>
      </c>
      <c r="H346" s="6" t="n">
        <v>49007.06</v>
      </c>
      <c r="I346" s="9" t="n">
        <v>100016</v>
      </c>
      <c r="J346" s="9" t="n">
        <v>0</v>
      </c>
      <c r="K346" s="9" t="n">
        <v>0</v>
      </c>
      <c r="L346" s="6">
        <f>MAX(J346 - K346, 0) * MAX((0 - 10)/(10), 0)</f>
        <v/>
      </c>
      <c r="M346" s="9">
        <f>SUMIFS('Stock - ETA'!$R$3:R2202,'Stock - ETA'!$F$3:F2202,'Rango proyecciones'!C346,'Stock - ETA'!$AA$3:AA2202,'Rango proyecciones'!$AJ$5)</f>
        <v/>
      </c>
      <c r="N346" s="9">
        <f>SUMIF('Stock - Puerto Chile'!$G$2:G649,'Rango proyecciones'!C346,'Stock - Puerto Chile'!$L$2:L649)</f>
        <v/>
      </c>
      <c r="O346" s="9" t="n"/>
      <c r="P346" s="9" t="n"/>
      <c r="Q346" s="17">
        <f>H346 + P346 + M346</f>
        <v/>
      </c>
      <c r="R346" s="9">
        <f>MAX(J346 - K346, 0) * MAX((0 - 7)/(7), 0)</f>
        <v/>
      </c>
      <c r="S346" s="9">
        <f>SUMIFS('Stock - ETA'!$H$3:H2202,'Stock - ETA'!$F$3:F2202,'Rango proyecciones'!C346,'Stock - ETA'!$Q$3:Q2202,'Rango proyecciones'!$AJ$5)</f>
        <v/>
      </c>
      <c r="T346" s="9">
        <f>SUMIF('Stock - Puerto Chile'!$G$2:G649,'Rango proyecciones'!C346,'Stock - Puerto Chile'!$N$2:N649)</f>
        <v/>
      </c>
      <c r="U346" s="9" t="n"/>
      <c r="V346" s="9" t="n"/>
      <c r="W346" s="17">
        <f>H346 + V346 + S346</f>
        <v/>
      </c>
      <c r="X346" s="6">
        <f>SUMIFS('Stock - ETA'!$S$3:S2202,'Stock - ETA'!$F$3:F2202,'Rango proyecciones'!C346,'Stock - ETA'!$AA$3:AA2202,'Rango proyecciones'!$AJ$5) + SUMIFS('Stock - ETA'!$R$3:R2202,'Stock - ETA'!$F$3:F2202,'Rango proyecciones'!C346,'Stock - ETA'!$AA$3:AA2202,'Rango proyecciones'!$AJ$7)</f>
        <v/>
      </c>
      <c r="Y346" s="9" t="n"/>
      <c r="Z346" s="17">
        <f>X346 + Y346</f>
        <v/>
      </c>
      <c r="AA346" s="9">
        <f>SUMIFS('Stock - ETA'!$I$3:I2202,'Stock - ETA'!$F$3:F2202,'Rango proyecciones'!C346,'Stock - ETA'!$Q$3:Q2202,'Rango proyecciones'!$AJ$5) + SUMIFS('Stock - ETA'!$H$3:H2202,'Stock - ETA'!$F$3:F2202,'Rango proyecciones'!C346,'Stock - ETA'!$Q$3:Q2202,'Rango proyecciones'!$AJ$7)</f>
        <v/>
      </c>
      <c r="AB346" s="9" t="n"/>
      <c r="AC346" s="17">
        <f>AA346 + AB346</f>
        <v/>
      </c>
      <c r="AD346" s="6" t="n">
        <v>96000</v>
      </c>
      <c r="AE346" s="9">
        <f>SUMIFS('Stock - ETA'!$T$3:T2202,'Stock - ETA'!$F$3:F2202,'Rango proyecciones'!C346,'Stock - ETA'!$AA$3:AA2202,'Rango proyecciones'!$AJ$5) + SUMIFS('Stock - ETA'!$S$3:S2202,'Stock - ETA'!$F$3:F2202,'Rango proyecciones'!C346,'Stock - ETA'!$AA$3:AA2202,'Rango proyecciones'!$AJ$8)</f>
        <v/>
      </c>
      <c r="AF346" s="17">
        <f> 0.6 * AD346 + AE346</f>
        <v/>
      </c>
      <c r="AG346" s="9">
        <f>SUMIFS('Stock - ETA'!$J$3:J2202,'Stock - ETA'!$F$3:F2202,'Rango proyecciones'!C346,'Stock - ETA'!$Q$3:Q2202,'Rango proyecciones'!$AJ$5) + SUMIFS('Stock - ETA'!$I$3:I2202,'Stock - ETA'!$F$3:F2202,'Rango proyecciones'!C346,'Stock - ETA'!$Q$3:Q2202,'Rango proyecciones'!$AJ$8)</f>
        <v/>
      </c>
      <c r="AH346" s="17">
        <f> 0.6 * AD346 + AG346</f>
        <v/>
      </c>
      <c r="AI346" s="6" t="n"/>
    </row>
    <row r="347">
      <c r="A347" s="4" t="inlineStr">
        <is>
          <t>Cerdo</t>
        </is>
      </c>
      <c r="B347" s="4" t="inlineStr">
        <is>
          <t>Venta Local</t>
        </is>
      </c>
      <c r="C347" s="4" t="inlineStr">
        <is>
          <t>agrosuper shanghai1022945</t>
        </is>
      </c>
      <c r="D347" s="4" t="inlineStr">
        <is>
          <t>Agrosuper Shanghai</t>
        </is>
      </c>
      <c r="E347" s="4" t="n">
        <v>1022945</v>
      </c>
      <c r="F347" s="4" t="inlineStr">
        <is>
          <t>GO Mantec@ Cj 20k AS</t>
        </is>
      </c>
      <c r="G347" s="4" t="inlineStr">
        <is>
          <t>Grasas</t>
        </is>
      </c>
      <c r="H347" s="6" t="n">
        <v>145540</v>
      </c>
      <c r="I347" s="9" t="n">
        <v>121460</v>
      </c>
      <c r="J347" s="9" t="n">
        <v>31348</v>
      </c>
      <c r="K347" s="9" t="n"/>
      <c r="L347" s="6">
        <f>MAX(J347 - K347, 0) * MAX((0 - 10)/(10), 0)</f>
        <v/>
      </c>
      <c r="M347" s="9">
        <f>SUMIFS('Stock - ETA'!$R$3:R2202,'Stock - ETA'!$F$3:F2202,'Rango proyecciones'!C347,'Stock - ETA'!$AA$3:AA2202,'Rango proyecciones'!$AJ$5)</f>
        <v/>
      </c>
      <c r="N347" s="9">
        <f>SUMIF('Stock - Puerto Chile'!$G$2:G649,'Rango proyecciones'!C347,'Stock - Puerto Chile'!$L$2:L649)</f>
        <v/>
      </c>
      <c r="O347" s="9" t="n"/>
      <c r="P347" s="9" t="n"/>
      <c r="Q347" s="17">
        <f>H347 + P347 + M347</f>
        <v/>
      </c>
      <c r="R347" s="9">
        <f>MAX(J347 - K347, 0) * MAX((0 - 7)/(7), 0)</f>
        <v/>
      </c>
      <c r="S347" s="9">
        <f>SUMIFS('Stock - ETA'!$H$3:H2202,'Stock - ETA'!$F$3:F2202,'Rango proyecciones'!C347,'Stock - ETA'!$Q$3:Q2202,'Rango proyecciones'!$AJ$5)</f>
        <v/>
      </c>
      <c r="T347" s="9">
        <f>SUMIF('Stock - Puerto Chile'!$G$2:G649,'Rango proyecciones'!C347,'Stock - Puerto Chile'!$N$2:N649)</f>
        <v/>
      </c>
      <c r="U347" s="9" t="n"/>
      <c r="V347" s="9" t="n"/>
      <c r="W347" s="17">
        <f>H347 + V347 + S347</f>
        <v/>
      </c>
      <c r="X347" s="6">
        <f>SUMIFS('Stock - ETA'!$S$3:S2202,'Stock - ETA'!$F$3:F2202,'Rango proyecciones'!C347,'Stock - ETA'!$AA$3:AA2202,'Rango proyecciones'!$AJ$5) + SUMIFS('Stock - ETA'!$R$3:R2202,'Stock - ETA'!$F$3:F2202,'Rango proyecciones'!C347,'Stock - ETA'!$AA$3:AA2202,'Rango proyecciones'!$AJ$7)</f>
        <v/>
      </c>
      <c r="Y347" s="9" t="n"/>
      <c r="Z347" s="17">
        <f>X347 + Y347</f>
        <v/>
      </c>
      <c r="AA347" s="9">
        <f>SUMIFS('Stock - ETA'!$I$3:I2202,'Stock - ETA'!$F$3:F2202,'Rango proyecciones'!C347,'Stock - ETA'!$Q$3:Q2202,'Rango proyecciones'!$AJ$5) + SUMIFS('Stock - ETA'!$H$3:H2202,'Stock - ETA'!$F$3:F2202,'Rango proyecciones'!C347,'Stock - ETA'!$Q$3:Q2202,'Rango proyecciones'!$AJ$7)</f>
        <v/>
      </c>
      <c r="AB347" s="9" t="n"/>
      <c r="AC347" s="17">
        <f>AA347 + AB347</f>
        <v/>
      </c>
      <c r="AD347" s="6" t="n">
        <v>299033</v>
      </c>
      <c r="AE347" s="9">
        <f>SUMIFS('Stock - ETA'!$T$3:T2202,'Stock - ETA'!$F$3:F2202,'Rango proyecciones'!C347,'Stock - ETA'!$AA$3:AA2202,'Rango proyecciones'!$AJ$5) + SUMIFS('Stock - ETA'!$S$3:S2202,'Stock - ETA'!$F$3:F2202,'Rango proyecciones'!C347,'Stock - ETA'!$AA$3:AA2202,'Rango proyecciones'!$AJ$8)</f>
        <v/>
      </c>
      <c r="AF347" s="17">
        <f> 0.6 * AD347 + AE347</f>
        <v/>
      </c>
      <c r="AG347" s="9">
        <f>SUMIFS('Stock - ETA'!$J$3:J2202,'Stock - ETA'!$F$3:F2202,'Rango proyecciones'!C347,'Stock - ETA'!$Q$3:Q2202,'Rango proyecciones'!$AJ$5) + SUMIFS('Stock - ETA'!$I$3:I2202,'Stock - ETA'!$F$3:F2202,'Rango proyecciones'!C347,'Stock - ETA'!$Q$3:Q2202,'Rango proyecciones'!$AJ$8)</f>
        <v/>
      </c>
      <c r="AH347" s="17">
        <f> 0.6 * AD347 + AG347</f>
        <v/>
      </c>
      <c r="AI347" s="6" t="n"/>
    </row>
    <row r="348">
      <c r="A348" s="4" t="inlineStr">
        <is>
          <t>Cerdo</t>
        </is>
      </c>
      <c r="B348" s="4" t="inlineStr">
        <is>
          <t>Venta Local</t>
        </is>
      </c>
      <c r="C348" s="4" t="inlineStr">
        <is>
          <t>agrosuper shanghai1023034</t>
        </is>
      </c>
      <c r="D348" s="4" t="inlineStr">
        <is>
          <t>Agrosuper Shanghai</t>
        </is>
      </c>
      <c r="E348" s="4" t="n">
        <v>1023034</v>
      </c>
      <c r="F348" s="4" t="inlineStr">
        <is>
          <t>GO Forro Pal@ Bo Cj 20k AS</t>
        </is>
      </c>
      <c r="G348" s="4" t="inlineStr">
        <is>
          <t>Cueros</t>
        </is>
      </c>
      <c r="H348" s="6" t="n">
        <v>197800</v>
      </c>
      <c r="I348" s="9" t="n">
        <v>160460</v>
      </c>
      <c r="J348" s="9" t="n">
        <v>179303.8</v>
      </c>
      <c r="K348" s="9" t="n">
        <v>227176.02</v>
      </c>
      <c r="L348" s="6">
        <f>MAX(J348 - K348, 0) * MAX((0 - 10)/(10), 0)</f>
        <v/>
      </c>
      <c r="M348" s="9">
        <f>SUMIFS('Stock - ETA'!$R$3:R2202,'Stock - ETA'!$F$3:F2202,'Rango proyecciones'!C348,'Stock - ETA'!$AA$3:AA2202,'Rango proyecciones'!$AJ$5)</f>
        <v/>
      </c>
      <c r="N348" s="9">
        <f>SUMIF('Stock - Puerto Chile'!$G$2:G649,'Rango proyecciones'!C348,'Stock - Puerto Chile'!$L$2:L649)</f>
        <v/>
      </c>
      <c r="O348" s="9">
        <f>0 * (0 / 24)</f>
        <v/>
      </c>
      <c r="P348" s="9">
        <f>0 * (0 / 24)</f>
        <v/>
      </c>
      <c r="Q348" s="17">
        <f>H348 + P348 + M348</f>
        <v/>
      </c>
      <c r="R348" s="9">
        <f>MAX(J348 - K348, 0) * MAX((0 - 7)/(7), 0)</f>
        <v/>
      </c>
      <c r="S348" s="9">
        <f>SUMIFS('Stock - ETA'!$H$3:H2202,'Stock - ETA'!$F$3:F2202,'Rango proyecciones'!C348,'Stock - ETA'!$Q$3:Q2202,'Rango proyecciones'!$AJ$5)</f>
        <v/>
      </c>
      <c r="T348" s="9">
        <f>SUMIF('Stock - Puerto Chile'!$G$2:G649,'Rango proyecciones'!C348,'Stock - Puerto Chile'!$N$2:N649)</f>
        <v/>
      </c>
      <c r="U348" s="9">
        <f>0 * (0 / 24)</f>
        <v/>
      </c>
      <c r="V348" s="9">
        <f>0 * (0 / 24)</f>
        <v/>
      </c>
      <c r="W348" s="17">
        <f>H348 + V348 + S348</f>
        <v/>
      </c>
      <c r="X348" s="6">
        <f>SUMIFS('Stock - ETA'!$S$3:S2202,'Stock - ETA'!$F$3:F2202,'Rango proyecciones'!C348,'Stock - ETA'!$AA$3:AA2202,'Rango proyecciones'!$AJ$5) + SUMIFS('Stock - ETA'!$R$3:R2202,'Stock - ETA'!$F$3:F2202,'Rango proyecciones'!C348,'Stock - ETA'!$AA$3:AA2202,'Rango proyecciones'!$AJ$7)</f>
        <v/>
      </c>
      <c r="Y348" s="9" t="n"/>
      <c r="Z348" s="17">
        <f>X348 + Y348</f>
        <v/>
      </c>
      <c r="AA348" s="9">
        <f>SUMIFS('Stock - ETA'!$I$3:I2202,'Stock - ETA'!$F$3:F2202,'Rango proyecciones'!C348,'Stock - ETA'!$Q$3:Q2202,'Rango proyecciones'!$AJ$5) + SUMIFS('Stock - ETA'!$H$3:H2202,'Stock - ETA'!$F$3:F2202,'Rango proyecciones'!C348,'Stock - ETA'!$Q$3:Q2202,'Rango proyecciones'!$AJ$7)</f>
        <v/>
      </c>
      <c r="AB348" s="9" t="n"/>
      <c r="AC348" s="17">
        <f>AA348 + AB348</f>
        <v/>
      </c>
      <c r="AD348" s="6" t="n">
        <v>1508</v>
      </c>
      <c r="AE348" s="9">
        <f>SUMIFS('Stock - ETA'!$T$3:T2202,'Stock - ETA'!$F$3:F2202,'Rango proyecciones'!C348,'Stock - ETA'!$AA$3:AA2202,'Rango proyecciones'!$AJ$5) + SUMIFS('Stock - ETA'!$S$3:S2202,'Stock - ETA'!$F$3:F2202,'Rango proyecciones'!C348,'Stock - ETA'!$AA$3:AA2202,'Rango proyecciones'!$AJ$8)</f>
        <v/>
      </c>
      <c r="AF348" s="17">
        <f> 0.6 * AD348 + AE348</f>
        <v/>
      </c>
      <c r="AG348" s="9">
        <f>SUMIFS('Stock - ETA'!$J$3:J2202,'Stock - ETA'!$F$3:F2202,'Rango proyecciones'!C348,'Stock - ETA'!$Q$3:Q2202,'Rango proyecciones'!$AJ$5) + SUMIFS('Stock - ETA'!$I$3:I2202,'Stock - ETA'!$F$3:F2202,'Rango proyecciones'!C348,'Stock - ETA'!$Q$3:Q2202,'Rango proyecciones'!$AJ$8)</f>
        <v/>
      </c>
      <c r="AH348" s="17">
        <f> 0.6 * AD348 + AG348</f>
        <v/>
      </c>
      <c r="AI348" s="6" t="n"/>
    </row>
    <row r="349">
      <c r="A349" s="4" t="inlineStr">
        <is>
          <t>Cerdo</t>
        </is>
      </c>
      <c r="B349" s="4" t="inlineStr">
        <is>
          <t>Venta Local</t>
        </is>
      </c>
      <c r="C349" s="4" t="inlineStr">
        <is>
          <t>agrosuper shanghai1023035</t>
        </is>
      </c>
      <c r="D349" s="4" t="inlineStr">
        <is>
          <t>Agrosuper Shanghai</t>
        </is>
      </c>
      <c r="E349" s="4" t="n">
        <v>1023035</v>
      </c>
      <c r="F349" s="4" t="inlineStr">
        <is>
          <t>GO Belly Strip@ Cj 20k AS</t>
        </is>
      </c>
      <c r="G349" s="4" t="inlineStr">
        <is>
          <t>Recortes</t>
        </is>
      </c>
      <c r="H349" s="6" t="n">
        <v>2883.75</v>
      </c>
      <c r="I349" s="9" t="n">
        <v>0</v>
      </c>
      <c r="J349" s="9" t="n">
        <v>0</v>
      </c>
      <c r="K349" s="9" t="n">
        <v>0</v>
      </c>
      <c r="L349" s="6">
        <f>MAX(J349 - K349, 0) * MAX((0 - 10)/(10), 0)</f>
        <v/>
      </c>
      <c r="M349" s="9">
        <f>SUMIFS('Stock - ETA'!$R$3:R2202,'Stock - ETA'!$F$3:F2202,'Rango proyecciones'!C349,'Stock - ETA'!$AA$3:AA2202,'Rango proyecciones'!$AJ$5)</f>
        <v/>
      </c>
      <c r="N349" s="9">
        <f>SUMIF('Stock - Puerto Chile'!$G$2:G649,'Rango proyecciones'!C349,'Stock - Puerto Chile'!$L$2:L649)</f>
        <v/>
      </c>
      <c r="O349" s="9" t="n"/>
      <c r="P349" s="9" t="n"/>
      <c r="Q349" s="17">
        <f>H349 + P349 + M349</f>
        <v/>
      </c>
      <c r="R349" s="9">
        <f>MAX(J349 - K349, 0) * MAX((0 - 7)/(7), 0)</f>
        <v/>
      </c>
      <c r="S349" s="9">
        <f>SUMIFS('Stock - ETA'!$H$3:H2202,'Stock - ETA'!$F$3:F2202,'Rango proyecciones'!C349,'Stock - ETA'!$Q$3:Q2202,'Rango proyecciones'!$AJ$5)</f>
        <v/>
      </c>
      <c r="T349" s="9">
        <f>SUMIF('Stock - Puerto Chile'!$G$2:G649,'Rango proyecciones'!C349,'Stock - Puerto Chile'!$N$2:N649)</f>
        <v/>
      </c>
      <c r="U349" s="9" t="n"/>
      <c r="V349" s="9" t="n"/>
      <c r="W349" s="17">
        <f>H349 + V349 + S349</f>
        <v/>
      </c>
      <c r="X349" s="6">
        <f>SUMIFS('Stock - ETA'!$S$3:S2202,'Stock - ETA'!$F$3:F2202,'Rango proyecciones'!C349,'Stock - ETA'!$AA$3:AA2202,'Rango proyecciones'!$AJ$5) + SUMIFS('Stock - ETA'!$R$3:R2202,'Stock - ETA'!$F$3:F2202,'Rango proyecciones'!C349,'Stock - ETA'!$AA$3:AA2202,'Rango proyecciones'!$AJ$7)</f>
        <v/>
      </c>
      <c r="Y349" s="9" t="n"/>
      <c r="Z349" s="17">
        <f>X349 + Y349</f>
        <v/>
      </c>
      <c r="AA349" s="9">
        <f>SUMIFS('Stock - ETA'!$I$3:I2202,'Stock - ETA'!$F$3:F2202,'Rango proyecciones'!C349,'Stock - ETA'!$Q$3:Q2202,'Rango proyecciones'!$AJ$5) + SUMIFS('Stock - ETA'!$H$3:H2202,'Stock - ETA'!$F$3:F2202,'Rango proyecciones'!C349,'Stock - ETA'!$Q$3:Q2202,'Rango proyecciones'!$AJ$7)</f>
        <v/>
      </c>
      <c r="AB349" s="9" t="n"/>
      <c r="AC349" s="17">
        <f>AA349 + AB349</f>
        <v/>
      </c>
      <c r="AD349" s="6" t="n"/>
      <c r="AE349" s="9">
        <f>SUMIFS('Stock - ETA'!$T$3:T2202,'Stock - ETA'!$F$3:F2202,'Rango proyecciones'!C349,'Stock - ETA'!$AA$3:AA2202,'Rango proyecciones'!$AJ$5) + SUMIFS('Stock - ETA'!$S$3:S2202,'Stock - ETA'!$F$3:F2202,'Rango proyecciones'!C349,'Stock - ETA'!$AA$3:AA2202,'Rango proyecciones'!$AJ$8)</f>
        <v/>
      </c>
      <c r="AF349" s="17">
        <f> 0.6 * AD349 + AE349</f>
        <v/>
      </c>
      <c r="AG349" s="9">
        <f>SUMIFS('Stock - ETA'!$J$3:J2202,'Stock - ETA'!$F$3:F2202,'Rango proyecciones'!C349,'Stock - ETA'!$Q$3:Q2202,'Rango proyecciones'!$AJ$5) + SUMIFS('Stock - ETA'!$I$3:I2202,'Stock - ETA'!$F$3:F2202,'Rango proyecciones'!C349,'Stock - ETA'!$Q$3:Q2202,'Rango proyecciones'!$AJ$8)</f>
        <v/>
      </c>
      <c r="AH349" s="17">
        <f> 0.6 * AD349 + AG349</f>
        <v/>
      </c>
      <c r="AI349" s="6" t="n"/>
    </row>
    <row r="350">
      <c r="A350" s="4" t="inlineStr">
        <is>
          <t>Cerdo</t>
        </is>
      </c>
      <c r="B350" s="4" t="inlineStr">
        <is>
          <t>Venta Local</t>
        </is>
      </c>
      <c r="C350" s="4" t="inlineStr">
        <is>
          <t>agrosuper shanghai1023066</t>
        </is>
      </c>
      <c r="D350" s="4" t="inlineStr">
        <is>
          <t>Agrosuper Shanghai</t>
        </is>
      </c>
      <c r="E350" s="4" t="n">
        <v>1023066</v>
      </c>
      <c r="F350" s="4" t="inlineStr">
        <is>
          <t>GO BB Ribs@ Cj 16k AS</t>
        </is>
      </c>
      <c r="G350" s="4" t="inlineStr">
        <is>
          <t>Chuleta</t>
        </is>
      </c>
      <c r="H350" s="6" t="n">
        <v>1006.5</v>
      </c>
      <c r="I350" s="9" t="n">
        <v>0</v>
      </c>
      <c r="J350" s="9" t="n">
        <v>12765.916</v>
      </c>
      <c r="K350" s="9" t="n">
        <v>12894.1</v>
      </c>
      <c r="L350" s="6">
        <f>MAX(J350 - K350, 0) * MAX((0 - 10)/(10), 0)</f>
        <v/>
      </c>
      <c r="M350" s="9">
        <f>SUMIFS('Stock - ETA'!$R$3:R2202,'Stock - ETA'!$F$3:F2202,'Rango proyecciones'!C350,'Stock - ETA'!$AA$3:AA2202,'Rango proyecciones'!$AJ$5)</f>
        <v/>
      </c>
      <c r="N350" s="9">
        <f>SUMIF('Stock - Puerto Chile'!$G$2:G649,'Rango proyecciones'!C350,'Stock - Puerto Chile'!$L$2:L649)</f>
        <v/>
      </c>
      <c r="O350" s="9">
        <f>0 * (0 / 24)</f>
        <v/>
      </c>
      <c r="P350" s="9">
        <f>8794.5 * (0 / 24)</f>
        <v/>
      </c>
      <c r="Q350" s="17">
        <f>H350 + P350 + M350</f>
        <v/>
      </c>
      <c r="R350" s="9">
        <f>MAX(J350 - K350, 0) * MAX((0 - 7)/(7), 0)</f>
        <v/>
      </c>
      <c r="S350" s="9">
        <f>SUMIFS('Stock - ETA'!$H$3:H2202,'Stock - ETA'!$F$3:F2202,'Rango proyecciones'!C350,'Stock - ETA'!$Q$3:Q2202,'Rango proyecciones'!$AJ$5)</f>
        <v/>
      </c>
      <c r="T350" s="9">
        <f>SUMIF('Stock - Puerto Chile'!$G$2:G649,'Rango proyecciones'!C350,'Stock - Puerto Chile'!$N$2:N649)</f>
        <v/>
      </c>
      <c r="U350" s="9">
        <f>0 * (0 / 24)</f>
        <v/>
      </c>
      <c r="V350" s="9">
        <f>8794.5 * (0 / 24)</f>
        <v/>
      </c>
      <c r="W350" s="17">
        <f>H350 + V350 + S350</f>
        <v/>
      </c>
      <c r="X350" s="6">
        <f>SUMIFS('Stock - ETA'!$S$3:S2202,'Stock - ETA'!$F$3:F2202,'Rango proyecciones'!C350,'Stock - ETA'!$AA$3:AA2202,'Rango proyecciones'!$AJ$5) + SUMIFS('Stock - ETA'!$R$3:R2202,'Stock - ETA'!$F$3:F2202,'Rango proyecciones'!C350,'Stock - ETA'!$AA$3:AA2202,'Rango proyecciones'!$AJ$7)</f>
        <v/>
      </c>
      <c r="Y350" s="9" t="n"/>
      <c r="Z350" s="17">
        <f>X350 + Y350</f>
        <v/>
      </c>
      <c r="AA350" s="9">
        <f>SUMIFS('Stock - ETA'!$I$3:I2202,'Stock - ETA'!$F$3:F2202,'Rango proyecciones'!C350,'Stock - ETA'!$Q$3:Q2202,'Rango proyecciones'!$AJ$5) + SUMIFS('Stock - ETA'!$H$3:H2202,'Stock - ETA'!$F$3:F2202,'Rango proyecciones'!C350,'Stock - ETA'!$Q$3:Q2202,'Rango proyecciones'!$AJ$7)</f>
        <v/>
      </c>
      <c r="AB350" s="9" t="n"/>
      <c r="AC350" s="17">
        <f>AA350 + AB350</f>
        <v/>
      </c>
      <c r="AD350" s="6" t="n">
        <v>12000</v>
      </c>
      <c r="AE350" s="9">
        <f>SUMIFS('Stock - ETA'!$T$3:T2202,'Stock - ETA'!$F$3:F2202,'Rango proyecciones'!C350,'Stock - ETA'!$AA$3:AA2202,'Rango proyecciones'!$AJ$5) + SUMIFS('Stock - ETA'!$S$3:S2202,'Stock - ETA'!$F$3:F2202,'Rango proyecciones'!C350,'Stock - ETA'!$AA$3:AA2202,'Rango proyecciones'!$AJ$8)</f>
        <v/>
      </c>
      <c r="AF350" s="17">
        <f> 0.6 * AD350 + AE350</f>
        <v/>
      </c>
      <c r="AG350" s="9">
        <f>SUMIFS('Stock - ETA'!$J$3:J2202,'Stock - ETA'!$F$3:F2202,'Rango proyecciones'!C350,'Stock - ETA'!$Q$3:Q2202,'Rango proyecciones'!$AJ$5) + SUMIFS('Stock - ETA'!$I$3:I2202,'Stock - ETA'!$F$3:F2202,'Rango proyecciones'!C350,'Stock - ETA'!$Q$3:Q2202,'Rango proyecciones'!$AJ$8)</f>
        <v/>
      </c>
      <c r="AH350" s="17">
        <f> 0.6 * AD350 + AG350</f>
        <v/>
      </c>
      <c r="AI350" s="6" t="n"/>
    </row>
    <row r="351">
      <c r="A351" s="4" t="inlineStr">
        <is>
          <t>Cerdo</t>
        </is>
      </c>
      <c r="B351" s="4" t="inlineStr">
        <is>
          <t>Venta Local</t>
        </is>
      </c>
      <c r="C351" s="4" t="inlineStr">
        <is>
          <t>agrosuper shanghai1023093</t>
        </is>
      </c>
      <c r="D351" s="4" t="inlineStr">
        <is>
          <t>Agrosuper Shanghai</t>
        </is>
      </c>
      <c r="E351" s="4" t="n">
        <v>1023093</v>
      </c>
      <c r="F351" s="4" t="inlineStr">
        <is>
          <t>GO Cordon Lom@ Bo Cj 20k AS</t>
        </is>
      </c>
      <c r="G351" s="4" t="inlineStr">
        <is>
          <t>Recortes</t>
        </is>
      </c>
      <c r="H351" s="6" t="n">
        <v>145140</v>
      </c>
      <c r="I351" s="9" t="n">
        <v>25000</v>
      </c>
      <c r="J351" s="9" t="n">
        <v>49708</v>
      </c>
      <c r="K351" s="9" t="n">
        <v>40323.4</v>
      </c>
      <c r="L351" s="6">
        <f>MAX(J351 - K351, 0) * MAX((0 - 10)/(10), 0)</f>
        <v/>
      </c>
      <c r="M351" s="9">
        <f>SUMIFS('Stock - ETA'!$R$3:R2202,'Stock - ETA'!$F$3:F2202,'Rango proyecciones'!C351,'Stock - ETA'!$AA$3:AA2202,'Rango proyecciones'!$AJ$5)</f>
        <v/>
      </c>
      <c r="N351" s="9">
        <f>SUMIF('Stock - Puerto Chile'!$G$2:G649,'Rango proyecciones'!C351,'Stock - Puerto Chile'!$L$2:L649)</f>
        <v/>
      </c>
      <c r="O351" s="9">
        <f>0 * (0 / 24)</f>
        <v/>
      </c>
      <c r="P351" s="9">
        <f>11840 * (0 / 24)</f>
        <v/>
      </c>
      <c r="Q351" s="17">
        <f>H351 + P351 + M351</f>
        <v/>
      </c>
      <c r="R351" s="9">
        <f>MAX(J351 - K351, 0) * MAX((0 - 7)/(7), 0)</f>
        <v/>
      </c>
      <c r="S351" s="9">
        <f>SUMIFS('Stock - ETA'!$H$3:H2202,'Stock - ETA'!$F$3:F2202,'Rango proyecciones'!C351,'Stock - ETA'!$Q$3:Q2202,'Rango proyecciones'!$AJ$5)</f>
        <v/>
      </c>
      <c r="T351" s="9">
        <f>SUMIF('Stock - Puerto Chile'!$G$2:G649,'Rango proyecciones'!C351,'Stock - Puerto Chile'!$N$2:N649)</f>
        <v/>
      </c>
      <c r="U351" s="9">
        <f>0 * (0 / 24)</f>
        <v/>
      </c>
      <c r="V351" s="9">
        <f>11840 * (0 / 24)</f>
        <v/>
      </c>
      <c r="W351" s="17">
        <f>H351 + V351 + S351</f>
        <v/>
      </c>
      <c r="X351" s="6">
        <f>SUMIFS('Stock - ETA'!$S$3:S2202,'Stock - ETA'!$F$3:F2202,'Rango proyecciones'!C351,'Stock - ETA'!$AA$3:AA2202,'Rango proyecciones'!$AJ$5) + SUMIFS('Stock - ETA'!$R$3:R2202,'Stock - ETA'!$F$3:F2202,'Rango proyecciones'!C351,'Stock - ETA'!$AA$3:AA2202,'Rango proyecciones'!$AJ$7)</f>
        <v/>
      </c>
      <c r="Y351" s="9" t="n"/>
      <c r="Z351" s="17">
        <f>X351 + Y351</f>
        <v/>
      </c>
      <c r="AA351" s="9">
        <f>SUMIFS('Stock - ETA'!$I$3:I2202,'Stock - ETA'!$F$3:F2202,'Rango proyecciones'!C351,'Stock - ETA'!$Q$3:Q2202,'Rango proyecciones'!$AJ$5) + SUMIFS('Stock - ETA'!$H$3:H2202,'Stock - ETA'!$F$3:F2202,'Rango proyecciones'!C351,'Stock - ETA'!$Q$3:Q2202,'Rango proyecciones'!$AJ$7)</f>
        <v/>
      </c>
      <c r="AB351" s="9" t="n"/>
      <c r="AC351" s="17">
        <f>AA351 + AB351</f>
        <v/>
      </c>
      <c r="AD351" s="6" t="n">
        <v>48000</v>
      </c>
      <c r="AE351" s="9">
        <f>SUMIFS('Stock - ETA'!$T$3:T2202,'Stock - ETA'!$F$3:F2202,'Rango proyecciones'!C351,'Stock - ETA'!$AA$3:AA2202,'Rango proyecciones'!$AJ$5) + SUMIFS('Stock - ETA'!$S$3:S2202,'Stock - ETA'!$F$3:F2202,'Rango proyecciones'!C351,'Stock - ETA'!$AA$3:AA2202,'Rango proyecciones'!$AJ$8)</f>
        <v/>
      </c>
      <c r="AF351" s="17">
        <f> 0.6 * AD351 + AE351</f>
        <v/>
      </c>
      <c r="AG351" s="9">
        <f>SUMIFS('Stock - ETA'!$J$3:J2202,'Stock - ETA'!$F$3:F2202,'Rango proyecciones'!C351,'Stock - ETA'!$Q$3:Q2202,'Rango proyecciones'!$AJ$5) + SUMIFS('Stock - ETA'!$I$3:I2202,'Stock - ETA'!$F$3:F2202,'Rango proyecciones'!C351,'Stock - ETA'!$Q$3:Q2202,'Rango proyecciones'!$AJ$8)</f>
        <v/>
      </c>
      <c r="AH351" s="17">
        <f> 0.6 * AD351 + AG351</f>
        <v/>
      </c>
      <c r="AI351" s="6" t="n"/>
    </row>
    <row r="352">
      <c r="A352" s="4" t="inlineStr">
        <is>
          <t>Cerdo</t>
        </is>
      </c>
      <c r="B352" s="4" t="inlineStr">
        <is>
          <t>Venta Local</t>
        </is>
      </c>
      <c r="C352" s="4" t="inlineStr">
        <is>
          <t>agrosuper shanghai1023109</t>
        </is>
      </c>
      <c r="D352" s="4" t="inlineStr">
        <is>
          <t>Agrosuper Shanghai</t>
        </is>
      </c>
      <c r="E352" s="4" t="n">
        <v>1023109</v>
      </c>
      <c r="F352" s="4" t="inlineStr">
        <is>
          <t>GO Reco 20/80 @ Cj 20k AS</t>
        </is>
      </c>
      <c r="G352" s="4" t="inlineStr">
        <is>
          <t>Grasas</t>
        </is>
      </c>
      <c r="H352" s="6" t="n">
        <v>24084.95</v>
      </c>
      <c r="I352" s="9" t="n">
        <v>24085</v>
      </c>
      <c r="J352" s="9" t="n">
        <v>0</v>
      </c>
      <c r="K352" s="9" t="n">
        <v>0</v>
      </c>
      <c r="L352" s="6">
        <f>MAX(J352 - K352, 0) * MAX((0 - 10)/(10), 0)</f>
        <v/>
      </c>
      <c r="M352" s="9">
        <f>SUMIFS('Stock - ETA'!$R$3:R2202,'Stock - ETA'!$F$3:F2202,'Rango proyecciones'!C352,'Stock - ETA'!$AA$3:AA2202,'Rango proyecciones'!$AJ$5)</f>
        <v/>
      </c>
      <c r="N352" s="9">
        <f>SUMIF('Stock - Puerto Chile'!$G$2:G649,'Rango proyecciones'!C352,'Stock - Puerto Chile'!$L$2:L649)</f>
        <v/>
      </c>
      <c r="O352" s="9" t="n"/>
      <c r="P352" s="9" t="n"/>
      <c r="Q352" s="17">
        <f>H352 + P352 + M352</f>
        <v/>
      </c>
      <c r="R352" s="9">
        <f>MAX(J352 - K352, 0) * MAX((0 - 7)/(7), 0)</f>
        <v/>
      </c>
      <c r="S352" s="9">
        <f>SUMIFS('Stock - ETA'!$H$3:H2202,'Stock - ETA'!$F$3:F2202,'Rango proyecciones'!C352,'Stock - ETA'!$Q$3:Q2202,'Rango proyecciones'!$AJ$5)</f>
        <v/>
      </c>
      <c r="T352" s="9">
        <f>SUMIF('Stock - Puerto Chile'!$G$2:G649,'Rango proyecciones'!C352,'Stock - Puerto Chile'!$N$2:N649)</f>
        <v/>
      </c>
      <c r="U352" s="9" t="n"/>
      <c r="V352" s="9" t="n"/>
      <c r="W352" s="17">
        <f>H352 + V352 + S352</f>
        <v/>
      </c>
      <c r="X352" s="6">
        <f>SUMIFS('Stock - ETA'!$S$3:S2202,'Stock - ETA'!$F$3:F2202,'Rango proyecciones'!C352,'Stock - ETA'!$AA$3:AA2202,'Rango proyecciones'!$AJ$5) + SUMIFS('Stock - ETA'!$R$3:R2202,'Stock - ETA'!$F$3:F2202,'Rango proyecciones'!C352,'Stock - ETA'!$AA$3:AA2202,'Rango proyecciones'!$AJ$7)</f>
        <v/>
      </c>
      <c r="Y352" s="9" t="n"/>
      <c r="Z352" s="17">
        <f>X352 + Y352</f>
        <v/>
      </c>
      <c r="AA352" s="9">
        <f>SUMIFS('Stock - ETA'!$I$3:I2202,'Stock - ETA'!$F$3:F2202,'Rango proyecciones'!C352,'Stock - ETA'!$Q$3:Q2202,'Rango proyecciones'!$AJ$5) + SUMIFS('Stock - ETA'!$H$3:H2202,'Stock - ETA'!$F$3:F2202,'Rango proyecciones'!C352,'Stock - ETA'!$Q$3:Q2202,'Rango proyecciones'!$AJ$7)</f>
        <v/>
      </c>
      <c r="AB352" s="9" t="n"/>
      <c r="AC352" s="17">
        <f>AA352 + AB352</f>
        <v/>
      </c>
      <c r="AD352" s="6" t="n"/>
      <c r="AE352" s="9">
        <f>SUMIFS('Stock - ETA'!$T$3:T2202,'Stock - ETA'!$F$3:F2202,'Rango proyecciones'!C352,'Stock - ETA'!$AA$3:AA2202,'Rango proyecciones'!$AJ$5) + SUMIFS('Stock - ETA'!$S$3:S2202,'Stock - ETA'!$F$3:F2202,'Rango proyecciones'!C352,'Stock - ETA'!$AA$3:AA2202,'Rango proyecciones'!$AJ$8)</f>
        <v/>
      </c>
      <c r="AF352" s="17">
        <f> 0.6 * AD352 + AE352</f>
        <v/>
      </c>
      <c r="AG352" s="9">
        <f>SUMIFS('Stock - ETA'!$J$3:J2202,'Stock - ETA'!$F$3:F2202,'Rango proyecciones'!C352,'Stock - ETA'!$Q$3:Q2202,'Rango proyecciones'!$AJ$5) + SUMIFS('Stock - ETA'!$I$3:I2202,'Stock - ETA'!$F$3:F2202,'Rango proyecciones'!C352,'Stock - ETA'!$Q$3:Q2202,'Rango proyecciones'!$AJ$8)</f>
        <v/>
      </c>
      <c r="AH352" s="17">
        <f> 0.6 * AD352 + AG352</f>
        <v/>
      </c>
      <c r="AI352" s="6" t="n"/>
    </row>
    <row r="353">
      <c r="A353" s="4" t="inlineStr">
        <is>
          <t>Cerdo</t>
        </is>
      </c>
      <c r="B353" s="4" t="inlineStr">
        <is>
          <t>Venta Local</t>
        </is>
      </c>
      <c r="C353" s="4" t="inlineStr">
        <is>
          <t>agrosuper shanghai1023110</t>
        </is>
      </c>
      <c r="D353" s="4" t="inlineStr">
        <is>
          <t>Agrosuper Shanghai</t>
        </is>
      </c>
      <c r="E353" s="4" t="n">
        <v>1023110</v>
      </c>
      <c r="F353" s="4" t="inlineStr">
        <is>
          <t>GO Pna Forro@ Bo Cj 20k AS</t>
        </is>
      </c>
      <c r="G353" s="4" t="inlineStr">
        <is>
          <t>Cueros</t>
        </is>
      </c>
      <c r="H353" s="6" t="n">
        <v>24231.32</v>
      </c>
      <c r="I353" s="9" t="n">
        <v>24231</v>
      </c>
      <c r="J353" s="9" t="n">
        <v>0</v>
      </c>
      <c r="K353" s="9" t="n">
        <v>0</v>
      </c>
      <c r="L353" s="6">
        <f>MAX(J353 - K353, 0) * MAX((0 - 10)/(10), 0)</f>
        <v/>
      </c>
      <c r="M353" s="9">
        <f>SUMIFS('Stock - ETA'!$R$3:R2202,'Stock - ETA'!$F$3:F2202,'Rango proyecciones'!C353,'Stock - ETA'!$AA$3:AA2202,'Rango proyecciones'!$AJ$5)</f>
        <v/>
      </c>
      <c r="N353" s="9">
        <f>SUMIF('Stock - Puerto Chile'!$G$2:G649,'Rango proyecciones'!C353,'Stock - Puerto Chile'!$L$2:L649)</f>
        <v/>
      </c>
      <c r="O353" s="9" t="n"/>
      <c r="P353" s="9" t="n"/>
      <c r="Q353" s="17">
        <f>H353 + P353 + M353</f>
        <v/>
      </c>
      <c r="R353" s="9">
        <f>MAX(J353 - K353, 0) * MAX((0 - 7)/(7), 0)</f>
        <v/>
      </c>
      <c r="S353" s="9">
        <f>SUMIFS('Stock - ETA'!$H$3:H2202,'Stock - ETA'!$F$3:F2202,'Rango proyecciones'!C353,'Stock - ETA'!$Q$3:Q2202,'Rango proyecciones'!$AJ$5)</f>
        <v/>
      </c>
      <c r="T353" s="9">
        <f>SUMIF('Stock - Puerto Chile'!$G$2:G649,'Rango proyecciones'!C353,'Stock - Puerto Chile'!$N$2:N649)</f>
        <v/>
      </c>
      <c r="U353" s="9" t="n"/>
      <c r="V353" s="9" t="n"/>
      <c r="W353" s="17">
        <f>H353 + V353 + S353</f>
        <v/>
      </c>
      <c r="X353" s="6">
        <f>SUMIFS('Stock - ETA'!$S$3:S2202,'Stock - ETA'!$F$3:F2202,'Rango proyecciones'!C353,'Stock - ETA'!$AA$3:AA2202,'Rango proyecciones'!$AJ$5) + SUMIFS('Stock - ETA'!$R$3:R2202,'Stock - ETA'!$F$3:F2202,'Rango proyecciones'!C353,'Stock - ETA'!$AA$3:AA2202,'Rango proyecciones'!$AJ$7)</f>
        <v/>
      </c>
      <c r="Y353" s="9" t="n"/>
      <c r="Z353" s="17">
        <f>X353 + Y353</f>
        <v/>
      </c>
      <c r="AA353" s="9">
        <f>SUMIFS('Stock - ETA'!$I$3:I2202,'Stock - ETA'!$F$3:F2202,'Rango proyecciones'!C353,'Stock - ETA'!$Q$3:Q2202,'Rango proyecciones'!$AJ$5) + SUMIFS('Stock - ETA'!$H$3:H2202,'Stock - ETA'!$F$3:F2202,'Rango proyecciones'!C353,'Stock - ETA'!$Q$3:Q2202,'Rango proyecciones'!$AJ$7)</f>
        <v/>
      </c>
      <c r="AB353" s="9" t="n"/>
      <c r="AC353" s="17">
        <f>AA353 + AB353</f>
        <v/>
      </c>
      <c r="AD353" s="6" t="n"/>
      <c r="AE353" s="9">
        <f>SUMIFS('Stock - ETA'!$T$3:T2202,'Stock - ETA'!$F$3:F2202,'Rango proyecciones'!C353,'Stock - ETA'!$AA$3:AA2202,'Rango proyecciones'!$AJ$5) + SUMIFS('Stock - ETA'!$S$3:S2202,'Stock - ETA'!$F$3:F2202,'Rango proyecciones'!C353,'Stock - ETA'!$AA$3:AA2202,'Rango proyecciones'!$AJ$8)</f>
        <v/>
      </c>
      <c r="AF353" s="17">
        <f> 0.6 * AD353 + AE353</f>
        <v/>
      </c>
      <c r="AG353" s="9">
        <f>SUMIFS('Stock - ETA'!$J$3:J2202,'Stock - ETA'!$F$3:F2202,'Rango proyecciones'!C353,'Stock - ETA'!$Q$3:Q2202,'Rango proyecciones'!$AJ$5) + SUMIFS('Stock - ETA'!$I$3:I2202,'Stock - ETA'!$F$3:F2202,'Rango proyecciones'!C353,'Stock - ETA'!$Q$3:Q2202,'Rango proyecciones'!$AJ$8)</f>
        <v/>
      </c>
      <c r="AH353" s="17">
        <f> 0.6 * AD353 + AG353</f>
        <v/>
      </c>
      <c r="AI353" s="6" t="n"/>
    </row>
    <row r="354">
      <c r="A354" s="4" t="inlineStr">
        <is>
          <t>Cerdo</t>
        </is>
      </c>
      <c r="B354" s="4" t="inlineStr">
        <is>
          <t>Venta Local</t>
        </is>
      </c>
      <c r="C354" s="4" t="inlineStr">
        <is>
          <t>agrosuper shanghai1023111</t>
        </is>
      </c>
      <c r="D354" s="4" t="inlineStr">
        <is>
          <t>Agrosuper Shanghai</t>
        </is>
      </c>
      <c r="E354" s="4" t="n">
        <v>1023111</v>
      </c>
      <c r="F354" s="4" t="inlineStr">
        <is>
          <t>GO Grasa Forro Pna Limp@ Bo Cj 20k AS</t>
        </is>
      </c>
      <c r="G354" s="4" t="inlineStr">
        <is>
          <t>Grasas</t>
        </is>
      </c>
      <c r="H354" s="6" t="n">
        <v>24090.21</v>
      </c>
      <c r="I354" s="9" t="n">
        <v>24090</v>
      </c>
      <c r="J354" s="9" t="n">
        <v>0</v>
      </c>
      <c r="K354" s="9" t="n">
        <v>0</v>
      </c>
      <c r="L354" s="6">
        <f>MAX(J354 - K354, 0) * MAX((0 - 10)/(10), 0)</f>
        <v/>
      </c>
      <c r="M354" s="9">
        <f>SUMIFS('Stock - ETA'!$R$3:R2202,'Stock - ETA'!$F$3:F2202,'Rango proyecciones'!C354,'Stock - ETA'!$AA$3:AA2202,'Rango proyecciones'!$AJ$5)</f>
        <v/>
      </c>
      <c r="N354" s="9">
        <f>SUMIF('Stock - Puerto Chile'!$G$2:G649,'Rango proyecciones'!C354,'Stock - Puerto Chile'!$L$2:L649)</f>
        <v/>
      </c>
      <c r="O354" s="9" t="n"/>
      <c r="P354" s="9" t="n"/>
      <c r="Q354" s="17">
        <f>H354 + P354 + M354</f>
        <v/>
      </c>
      <c r="R354" s="9">
        <f>MAX(J354 - K354, 0) * MAX((0 - 7)/(7), 0)</f>
        <v/>
      </c>
      <c r="S354" s="9">
        <f>SUMIFS('Stock - ETA'!$H$3:H2202,'Stock - ETA'!$F$3:F2202,'Rango proyecciones'!C354,'Stock - ETA'!$Q$3:Q2202,'Rango proyecciones'!$AJ$5)</f>
        <v/>
      </c>
      <c r="T354" s="9">
        <f>SUMIF('Stock - Puerto Chile'!$G$2:G649,'Rango proyecciones'!C354,'Stock - Puerto Chile'!$N$2:N649)</f>
        <v/>
      </c>
      <c r="U354" s="9" t="n"/>
      <c r="V354" s="9" t="n"/>
      <c r="W354" s="17">
        <f>H354 + V354 + S354</f>
        <v/>
      </c>
      <c r="X354" s="6">
        <f>SUMIFS('Stock - ETA'!$S$3:S2202,'Stock - ETA'!$F$3:F2202,'Rango proyecciones'!C354,'Stock - ETA'!$AA$3:AA2202,'Rango proyecciones'!$AJ$5) + SUMIFS('Stock - ETA'!$R$3:R2202,'Stock - ETA'!$F$3:F2202,'Rango proyecciones'!C354,'Stock - ETA'!$AA$3:AA2202,'Rango proyecciones'!$AJ$7)</f>
        <v/>
      </c>
      <c r="Y354" s="9" t="n"/>
      <c r="Z354" s="17">
        <f>X354 + Y354</f>
        <v/>
      </c>
      <c r="AA354" s="9">
        <f>SUMIFS('Stock - ETA'!$I$3:I2202,'Stock - ETA'!$F$3:F2202,'Rango proyecciones'!C354,'Stock - ETA'!$Q$3:Q2202,'Rango proyecciones'!$AJ$5) + SUMIFS('Stock - ETA'!$H$3:H2202,'Stock - ETA'!$F$3:F2202,'Rango proyecciones'!C354,'Stock - ETA'!$Q$3:Q2202,'Rango proyecciones'!$AJ$7)</f>
        <v/>
      </c>
      <c r="AB354" s="9" t="n"/>
      <c r="AC354" s="17">
        <f>AA354 + AB354</f>
        <v/>
      </c>
      <c r="AD354" s="6" t="n"/>
      <c r="AE354" s="9">
        <f>SUMIFS('Stock - ETA'!$T$3:T2202,'Stock - ETA'!$F$3:F2202,'Rango proyecciones'!C354,'Stock - ETA'!$AA$3:AA2202,'Rango proyecciones'!$AJ$5) + SUMIFS('Stock - ETA'!$S$3:S2202,'Stock - ETA'!$F$3:F2202,'Rango proyecciones'!C354,'Stock - ETA'!$AA$3:AA2202,'Rango proyecciones'!$AJ$8)</f>
        <v/>
      </c>
      <c r="AF354" s="17">
        <f> 0.6 * AD354 + AE354</f>
        <v/>
      </c>
      <c r="AG354" s="9">
        <f>SUMIFS('Stock - ETA'!$J$3:J2202,'Stock - ETA'!$F$3:F2202,'Rango proyecciones'!C354,'Stock - ETA'!$Q$3:Q2202,'Rango proyecciones'!$AJ$5) + SUMIFS('Stock - ETA'!$I$3:I2202,'Stock - ETA'!$F$3:F2202,'Rango proyecciones'!C354,'Stock - ETA'!$Q$3:Q2202,'Rango proyecciones'!$AJ$8)</f>
        <v/>
      </c>
      <c r="AH354" s="17">
        <f> 0.6 * AD354 + AG354</f>
        <v/>
      </c>
      <c r="AI354" s="6" t="n"/>
    </row>
    <row r="355">
      <c r="A355" s="4" t="inlineStr">
        <is>
          <t>Cerdo</t>
        </is>
      </c>
      <c r="B355" s="4" t="inlineStr">
        <is>
          <t>Venta Local</t>
        </is>
      </c>
      <c r="C355" s="4" t="inlineStr">
        <is>
          <t>agrosuper shanghai1023143</t>
        </is>
      </c>
      <c r="D355" s="4" t="inlineStr">
        <is>
          <t>Agrosuper Shanghai</t>
        </is>
      </c>
      <c r="E355" s="4" t="n">
        <v>1023143</v>
      </c>
      <c r="F355" s="4" t="inlineStr">
        <is>
          <t>GO Platead@ Fi Cj 20k AS</t>
        </is>
      </c>
      <c r="G355" s="4" t="inlineStr">
        <is>
          <t>Prolijado</t>
        </is>
      </c>
      <c r="H355" s="6" t="n">
        <v>900</v>
      </c>
      <c r="I355" s="9" t="n">
        <v>0</v>
      </c>
      <c r="J355" s="9" t="n">
        <v>161</v>
      </c>
      <c r="K355" s="9" t="n"/>
      <c r="L355" s="6">
        <f>MAX(J355 - K355, 0) * MAX((0 - 10)/(10), 0)</f>
        <v/>
      </c>
      <c r="M355" s="9">
        <f>SUMIFS('Stock - ETA'!$R$3:R2202,'Stock - ETA'!$F$3:F2202,'Rango proyecciones'!C355,'Stock - ETA'!$AA$3:AA2202,'Rango proyecciones'!$AJ$5)</f>
        <v/>
      </c>
      <c r="N355" s="9">
        <f>SUMIF('Stock - Puerto Chile'!$G$2:G649,'Rango proyecciones'!C355,'Stock - Puerto Chile'!$L$2:L649)</f>
        <v/>
      </c>
      <c r="O355" s="9" t="n"/>
      <c r="P355" s="9" t="n"/>
      <c r="Q355" s="17">
        <f>H355 + P355 + M355</f>
        <v/>
      </c>
      <c r="R355" s="9">
        <f>MAX(J355 - K355, 0) * MAX((0 - 7)/(7), 0)</f>
        <v/>
      </c>
      <c r="S355" s="9">
        <f>SUMIFS('Stock - ETA'!$H$3:H2202,'Stock - ETA'!$F$3:F2202,'Rango proyecciones'!C355,'Stock - ETA'!$Q$3:Q2202,'Rango proyecciones'!$AJ$5)</f>
        <v/>
      </c>
      <c r="T355" s="9">
        <f>SUMIF('Stock - Puerto Chile'!$G$2:G649,'Rango proyecciones'!C355,'Stock - Puerto Chile'!$N$2:N649)</f>
        <v/>
      </c>
      <c r="U355" s="9" t="n"/>
      <c r="V355" s="9" t="n"/>
      <c r="W355" s="17">
        <f>H355 + V355 + S355</f>
        <v/>
      </c>
      <c r="X355" s="6">
        <f>SUMIFS('Stock - ETA'!$S$3:S2202,'Stock - ETA'!$F$3:F2202,'Rango proyecciones'!C355,'Stock - ETA'!$AA$3:AA2202,'Rango proyecciones'!$AJ$5) + SUMIFS('Stock - ETA'!$R$3:R2202,'Stock - ETA'!$F$3:F2202,'Rango proyecciones'!C355,'Stock - ETA'!$AA$3:AA2202,'Rango proyecciones'!$AJ$7)</f>
        <v/>
      </c>
      <c r="Y355" s="9" t="n"/>
      <c r="Z355" s="17">
        <f>X355 + Y355</f>
        <v/>
      </c>
      <c r="AA355" s="9">
        <f>SUMIFS('Stock - ETA'!$I$3:I2202,'Stock - ETA'!$F$3:F2202,'Rango proyecciones'!C355,'Stock - ETA'!$Q$3:Q2202,'Rango proyecciones'!$AJ$5) + SUMIFS('Stock - ETA'!$H$3:H2202,'Stock - ETA'!$F$3:F2202,'Rango proyecciones'!C355,'Stock - ETA'!$Q$3:Q2202,'Rango proyecciones'!$AJ$7)</f>
        <v/>
      </c>
      <c r="AB355" s="9" t="n"/>
      <c r="AC355" s="17">
        <f>AA355 + AB355</f>
        <v/>
      </c>
      <c r="AD355" s="6" t="n"/>
      <c r="AE355" s="9">
        <f>SUMIFS('Stock - ETA'!$T$3:T2202,'Stock - ETA'!$F$3:F2202,'Rango proyecciones'!C355,'Stock - ETA'!$AA$3:AA2202,'Rango proyecciones'!$AJ$5) + SUMIFS('Stock - ETA'!$S$3:S2202,'Stock - ETA'!$F$3:F2202,'Rango proyecciones'!C355,'Stock - ETA'!$AA$3:AA2202,'Rango proyecciones'!$AJ$8)</f>
        <v/>
      </c>
      <c r="AF355" s="17">
        <f> 0.6 * AD355 + AE355</f>
        <v/>
      </c>
      <c r="AG355" s="9">
        <f>SUMIFS('Stock - ETA'!$J$3:J2202,'Stock - ETA'!$F$3:F2202,'Rango proyecciones'!C355,'Stock - ETA'!$Q$3:Q2202,'Rango proyecciones'!$AJ$5) + SUMIFS('Stock - ETA'!$I$3:I2202,'Stock - ETA'!$F$3:F2202,'Rango proyecciones'!C355,'Stock - ETA'!$Q$3:Q2202,'Rango proyecciones'!$AJ$8)</f>
        <v/>
      </c>
      <c r="AH355" s="17">
        <f> 0.6 * AD355 + AG355</f>
        <v/>
      </c>
      <c r="AI355" s="6" t="n"/>
    </row>
    <row r="356">
      <c r="A356" s="4" t="inlineStr">
        <is>
          <t>Cerdo</t>
        </is>
      </c>
      <c r="B356" s="4" t="inlineStr">
        <is>
          <t>Venta Local</t>
        </is>
      </c>
      <c r="C356" s="4" t="inlineStr">
        <is>
          <t>agrosuper shanghai1023291</t>
        </is>
      </c>
      <c r="D356" s="4" t="inlineStr">
        <is>
          <t>Agrosuper Shanghai</t>
        </is>
      </c>
      <c r="E356" s="4" t="n">
        <v>1023291</v>
      </c>
      <c r="F356" s="4" t="inlineStr">
        <is>
          <t>GO Hso Costilla 4x 5kg @ Cj 20k AS</t>
        </is>
      </c>
      <c r="G356" s="4" t="inlineStr">
        <is>
          <t>Huesos</t>
        </is>
      </c>
      <c r="H356" s="6" t="n">
        <v>0</v>
      </c>
      <c r="I356" s="9" t="n">
        <v>23940</v>
      </c>
      <c r="J356" s="9" t="n">
        <v>28600</v>
      </c>
      <c r="K356" s="9" t="n">
        <v>32982.03</v>
      </c>
      <c r="L356" s="6">
        <f>MAX(J356 - K356, 0) * MAX((0 - 10)/(10), 0)</f>
        <v/>
      </c>
      <c r="M356" s="9">
        <f>SUMIFS('Stock - ETA'!$R$3:R2202,'Stock - ETA'!$F$3:F2202,'Rango proyecciones'!C356,'Stock - ETA'!$AA$3:AA2202,'Rango proyecciones'!$AJ$5)</f>
        <v/>
      </c>
      <c r="N356" s="9">
        <f>SUMIF('Stock - Puerto Chile'!$G$2:G649,'Rango proyecciones'!C356,'Stock - Puerto Chile'!$L$2:L649)</f>
        <v/>
      </c>
      <c r="O356" s="9">
        <f>0 * (0 / 24)</f>
        <v/>
      </c>
      <c r="P356" s="9">
        <f>0 * (0 / 24)</f>
        <v/>
      </c>
      <c r="Q356" s="17">
        <f>H356 + P356 + M356</f>
        <v/>
      </c>
      <c r="R356" s="9">
        <f>MAX(J356 - K356, 0) * MAX((0 - 7)/(7), 0)</f>
        <v/>
      </c>
      <c r="S356" s="9">
        <f>SUMIFS('Stock - ETA'!$H$3:H2202,'Stock - ETA'!$F$3:F2202,'Rango proyecciones'!C356,'Stock - ETA'!$Q$3:Q2202,'Rango proyecciones'!$AJ$5)</f>
        <v/>
      </c>
      <c r="T356" s="9">
        <f>SUMIF('Stock - Puerto Chile'!$G$2:G649,'Rango proyecciones'!C356,'Stock - Puerto Chile'!$N$2:N649)</f>
        <v/>
      </c>
      <c r="U356" s="9">
        <f>0 * (0 / 24)</f>
        <v/>
      </c>
      <c r="V356" s="9">
        <f>0 * (0 / 24)</f>
        <v/>
      </c>
      <c r="W356" s="17">
        <f>H356 + V356 + S356</f>
        <v/>
      </c>
      <c r="X356" s="6">
        <f>SUMIFS('Stock - ETA'!$S$3:S2202,'Stock - ETA'!$F$3:F2202,'Rango proyecciones'!C356,'Stock - ETA'!$AA$3:AA2202,'Rango proyecciones'!$AJ$5) + SUMIFS('Stock - ETA'!$R$3:R2202,'Stock - ETA'!$F$3:F2202,'Rango proyecciones'!C356,'Stock - ETA'!$AA$3:AA2202,'Rango proyecciones'!$AJ$7)</f>
        <v/>
      </c>
      <c r="Y356" s="9" t="n"/>
      <c r="Z356" s="17">
        <f>X356 + Y356</f>
        <v/>
      </c>
      <c r="AA356" s="9">
        <f>SUMIFS('Stock - ETA'!$I$3:I2202,'Stock - ETA'!$F$3:F2202,'Rango proyecciones'!C356,'Stock - ETA'!$Q$3:Q2202,'Rango proyecciones'!$AJ$5) + SUMIFS('Stock - ETA'!$H$3:H2202,'Stock - ETA'!$F$3:F2202,'Rango proyecciones'!C356,'Stock - ETA'!$Q$3:Q2202,'Rango proyecciones'!$AJ$7)</f>
        <v/>
      </c>
      <c r="AB356" s="9" t="n"/>
      <c r="AC356" s="17">
        <f>AA356 + AB356</f>
        <v/>
      </c>
      <c r="AD356" s="6" t="n"/>
      <c r="AE356" s="9">
        <f>SUMIFS('Stock - ETA'!$T$3:T2202,'Stock - ETA'!$F$3:F2202,'Rango proyecciones'!C356,'Stock - ETA'!$AA$3:AA2202,'Rango proyecciones'!$AJ$5) + SUMIFS('Stock - ETA'!$S$3:S2202,'Stock - ETA'!$F$3:F2202,'Rango proyecciones'!C356,'Stock - ETA'!$AA$3:AA2202,'Rango proyecciones'!$AJ$8)</f>
        <v/>
      </c>
      <c r="AF356" s="17">
        <f> 0.6 * AD356 + AE356</f>
        <v/>
      </c>
      <c r="AG356" s="9">
        <f>SUMIFS('Stock - ETA'!$J$3:J2202,'Stock - ETA'!$F$3:F2202,'Rango proyecciones'!C356,'Stock - ETA'!$Q$3:Q2202,'Rango proyecciones'!$AJ$5) + SUMIFS('Stock - ETA'!$I$3:I2202,'Stock - ETA'!$F$3:F2202,'Rango proyecciones'!C356,'Stock - ETA'!$Q$3:Q2202,'Rango proyecciones'!$AJ$8)</f>
        <v/>
      </c>
      <c r="AH356" s="17">
        <f> 0.6 * AD356 + AG356</f>
        <v/>
      </c>
      <c r="AI356" s="6" t="n"/>
    </row>
    <row r="357">
      <c r="A357" s="4" t="inlineStr">
        <is>
          <t>Cerdo</t>
        </is>
      </c>
      <c r="B357" s="4" t="inlineStr">
        <is>
          <t>Venta Local</t>
        </is>
      </c>
      <c r="C357" s="4" t="inlineStr">
        <is>
          <t>agrosuper shanghai1023306</t>
        </is>
      </c>
      <c r="D357" s="4" t="inlineStr">
        <is>
          <t>Agrosuper Shanghai</t>
        </is>
      </c>
      <c r="E357" s="4" t="n">
        <v>1023306</v>
      </c>
      <c r="F357" s="4" t="inlineStr">
        <is>
          <t>GO Cue granel@ Bo Cj 20k AS</t>
        </is>
      </c>
      <c r="G357" s="4" t="inlineStr">
        <is>
          <t>Cueros</t>
        </is>
      </c>
      <c r="H357" s="6" t="n">
        <v>217920</v>
      </c>
      <c r="I357" s="9" t="n">
        <v>266360</v>
      </c>
      <c r="J357" s="9" t="n">
        <v>222381.899</v>
      </c>
      <c r="K357" s="9" t="n">
        <v>249027.74</v>
      </c>
      <c r="L357" s="6">
        <f>MAX(J357 - K357, 0) * MAX((0 - 10)/(10), 0)</f>
        <v/>
      </c>
      <c r="M357" s="9">
        <f>SUMIFS('Stock - ETA'!$R$3:R2202,'Stock - ETA'!$F$3:F2202,'Rango proyecciones'!C357,'Stock - ETA'!$AA$3:AA2202,'Rango proyecciones'!$AJ$5)</f>
        <v/>
      </c>
      <c r="N357" s="9">
        <f>SUMIF('Stock - Puerto Chile'!$G$2:G649,'Rango proyecciones'!C357,'Stock - Puerto Chile'!$L$2:L649)</f>
        <v/>
      </c>
      <c r="O357" s="9" t="n"/>
      <c r="P357" s="9" t="n"/>
      <c r="Q357" s="17">
        <f>H357 + P357 + M357</f>
        <v/>
      </c>
      <c r="R357" s="9">
        <f>MAX(J357 - K357, 0) * MAX((0 - 7)/(7), 0)</f>
        <v/>
      </c>
      <c r="S357" s="9">
        <f>SUMIFS('Stock - ETA'!$H$3:H2202,'Stock - ETA'!$F$3:F2202,'Rango proyecciones'!C357,'Stock - ETA'!$Q$3:Q2202,'Rango proyecciones'!$AJ$5)</f>
        <v/>
      </c>
      <c r="T357" s="9">
        <f>SUMIF('Stock - Puerto Chile'!$G$2:G649,'Rango proyecciones'!C357,'Stock - Puerto Chile'!$N$2:N649)</f>
        <v/>
      </c>
      <c r="U357" s="9" t="n"/>
      <c r="V357" s="9" t="n"/>
      <c r="W357" s="17">
        <f>H357 + V357 + S357</f>
        <v/>
      </c>
      <c r="X357" s="6">
        <f>SUMIFS('Stock - ETA'!$S$3:S2202,'Stock - ETA'!$F$3:F2202,'Rango proyecciones'!C357,'Stock - ETA'!$AA$3:AA2202,'Rango proyecciones'!$AJ$5) + SUMIFS('Stock - ETA'!$R$3:R2202,'Stock - ETA'!$F$3:F2202,'Rango proyecciones'!C357,'Stock - ETA'!$AA$3:AA2202,'Rango proyecciones'!$AJ$7)</f>
        <v/>
      </c>
      <c r="Y357" s="9" t="n"/>
      <c r="Z357" s="17">
        <f>X357 + Y357</f>
        <v/>
      </c>
      <c r="AA357" s="9">
        <f>SUMIFS('Stock - ETA'!$I$3:I2202,'Stock - ETA'!$F$3:F2202,'Rango proyecciones'!C357,'Stock - ETA'!$Q$3:Q2202,'Rango proyecciones'!$AJ$5) + SUMIFS('Stock - ETA'!$H$3:H2202,'Stock - ETA'!$F$3:F2202,'Rango proyecciones'!C357,'Stock - ETA'!$Q$3:Q2202,'Rango proyecciones'!$AJ$7)</f>
        <v/>
      </c>
      <c r="AB357" s="9" t="n"/>
      <c r="AC357" s="17">
        <f>AA357 + AB357</f>
        <v/>
      </c>
      <c r="AD357" s="6" t="n">
        <v>289235</v>
      </c>
      <c r="AE357" s="9">
        <f>SUMIFS('Stock - ETA'!$T$3:T2202,'Stock - ETA'!$F$3:F2202,'Rango proyecciones'!C357,'Stock - ETA'!$AA$3:AA2202,'Rango proyecciones'!$AJ$5) + SUMIFS('Stock - ETA'!$S$3:S2202,'Stock - ETA'!$F$3:F2202,'Rango proyecciones'!C357,'Stock - ETA'!$AA$3:AA2202,'Rango proyecciones'!$AJ$8)</f>
        <v/>
      </c>
      <c r="AF357" s="17">
        <f> 0.6 * AD357 + AE357</f>
        <v/>
      </c>
      <c r="AG357" s="9">
        <f>SUMIFS('Stock - ETA'!$J$3:J2202,'Stock - ETA'!$F$3:F2202,'Rango proyecciones'!C357,'Stock - ETA'!$Q$3:Q2202,'Rango proyecciones'!$AJ$5) + SUMIFS('Stock - ETA'!$I$3:I2202,'Stock - ETA'!$F$3:F2202,'Rango proyecciones'!C357,'Stock - ETA'!$Q$3:Q2202,'Rango proyecciones'!$AJ$8)</f>
        <v/>
      </c>
      <c r="AH357" s="17">
        <f> 0.6 * AD357 + AG357</f>
        <v/>
      </c>
      <c r="AI357" s="6" t="n"/>
    </row>
    <row r="358">
      <c r="A358" s="4" t="inlineStr">
        <is>
          <t>Cerdo</t>
        </is>
      </c>
      <c r="B358" s="4" t="inlineStr">
        <is>
          <t>Venta Local</t>
        </is>
      </c>
      <c r="C358" s="4" t="inlineStr">
        <is>
          <t>agrosuper shanghai1023354</t>
        </is>
      </c>
      <c r="D358" s="4" t="inlineStr">
        <is>
          <t>Agrosuper Shanghai</t>
        </is>
      </c>
      <c r="E358" s="4" t="n">
        <v>1023354</v>
      </c>
      <c r="F358" s="4" t="inlineStr">
        <is>
          <t>GO PernilM 1 kg down@ Cj 10k AS</t>
        </is>
      </c>
      <c r="G358" s="4" t="inlineStr">
        <is>
          <t>Pernil</t>
        </is>
      </c>
      <c r="H358" s="6" t="n">
        <v>24170</v>
      </c>
      <c r="I358" s="9" t="n">
        <v>24170</v>
      </c>
      <c r="J358" s="9" t="n">
        <v>5057.6</v>
      </c>
      <c r="K358" s="9" t="n">
        <v>9430.790000000001</v>
      </c>
      <c r="L358" s="6">
        <f>MAX(J358 - K358, 0) * MAX((0 - 10)/(10), 0)</f>
        <v/>
      </c>
      <c r="M358" s="9">
        <f>SUMIFS('Stock - ETA'!$R$3:R2202,'Stock - ETA'!$F$3:F2202,'Rango proyecciones'!C358,'Stock - ETA'!$AA$3:AA2202,'Rango proyecciones'!$AJ$5)</f>
        <v/>
      </c>
      <c r="N358" s="9">
        <f>SUMIF('Stock - Puerto Chile'!$G$2:G649,'Rango proyecciones'!C358,'Stock - Puerto Chile'!$L$2:L649)</f>
        <v/>
      </c>
      <c r="O358" s="9" t="n"/>
      <c r="P358" s="9" t="n"/>
      <c r="Q358" s="17">
        <f>H358 + P358 + M358</f>
        <v/>
      </c>
      <c r="R358" s="9">
        <f>MAX(J358 - K358, 0) * MAX((0 - 7)/(7), 0)</f>
        <v/>
      </c>
      <c r="S358" s="9">
        <f>SUMIFS('Stock - ETA'!$H$3:H2202,'Stock - ETA'!$F$3:F2202,'Rango proyecciones'!C358,'Stock - ETA'!$Q$3:Q2202,'Rango proyecciones'!$AJ$5)</f>
        <v/>
      </c>
      <c r="T358" s="9">
        <f>SUMIF('Stock - Puerto Chile'!$G$2:G649,'Rango proyecciones'!C358,'Stock - Puerto Chile'!$N$2:N649)</f>
        <v/>
      </c>
      <c r="U358" s="9" t="n"/>
      <c r="V358" s="9" t="n"/>
      <c r="W358" s="17">
        <f>H358 + V358 + S358</f>
        <v/>
      </c>
      <c r="X358" s="6">
        <f>SUMIFS('Stock - ETA'!$S$3:S2202,'Stock - ETA'!$F$3:F2202,'Rango proyecciones'!C358,'Stock - ETA'!$AA$3:AA2202,'Rango proyecciones'!$AJ$5) + SUMIFS('Stock - ETA'!$R$3:R2202,'Stock - ETA'!$F$3:F2202,'Rango proyecciones'!C358,'Stock - ETA'!$AA$3:AA2202,'Rango proyecciones'!$AJ$7)</f>
        <v/>
      </c>
      <c r="Y358" s="9" t="n"/>
      <c r="Z358" s="17">
        <f>X358 + Y358</f>
        <v/>
      </c>
      <c r="AA358" s="9">
        <f>SUMIFS('Stock - ETA'!$I$3:I2202,'Stock - ETA'!$F$3:F2202,'Rango proyecciones'!C358,'Stock - ETA'!$Q$3:Q2202,'Rango proyecciones'!$AJ$5) + SUMIFS('Stock - ETA'!$H$3:H2202,'Stock - ETA'!$F$3:F2202,'Rango proyecciones'!C358,'Stock - ETA'!$Q$3:Q2202,'Rango proyecciones'!$AJ$7)</f>
        <v/>
      </c>
      <c r="AB358" s="9" t="n"/>
      <c r="AC358" s="17">
        <f>AA358 + AB358</f>
        <v/>
      </c>
      <c r="AD358" s="6" t="n">
        <v>21152</v>
      </c>
      <c r="AE358" s="9">
        <f>SUMIFS('Stock - ETA'!$T$3:T2202,'Stock - ETA'!$F$3:F2202,'Rango proyecciones'!C358,'Stock - ETA'!$AA$3:AA2202,'Rango proyecciones'!$AJ$5) + SUMIFS('Stock - ETA'!$S$3:S2202,'Stock - ETA'!$F$3:F2202,'Rango proyecciones'!C358,'Stock - ETA'!$AA$3:AA2202,'Rango proyecciones'!$AJ$8)</f>
        <v/>
      </c>
      <c r="AF358" s="17">
        <f> 0.6 * AD358 + AE358</f>
        <v/>
      </c>
      <c r="AG358" s="9">
        <f>SUMIFS('Stock - ETA'!$J$3:J2202,'Stock - ETA'!$F$3:F2202,'Rango proyecciones'!C358,'Stock - ETA'!$Q$3:Q2202,'Rango proyecciones'!$AJ$5) + SUMIFS('Stock - ETA'!$I$3:I2202,'Stock - ETA'!$F$3:F2202,'Rango proyecciones'!C358,'Stock - ETA'!$Q$3:Q2202,'Rango proyecciones'!$AJ$8)</f>
        <v/>
      </c>
      <c r="AH358" s="17">
        <f> 0.6 * AD358 + AG358</f>
        <v/>
      </c>
      <c r="AI358" s="6" t="n"/>
    </row>
    <row r="359">
      <c r="A359" s="4" t="inlineStr">
        <is>
          <t>Cerdo</t>
        </is>
      </c>
      <c r="B359" s="4" t="inlineStr">
        <is>
          <t>Venta Local</t>
        </is>
      </c>
      <c r="C359" s="4" t="inlineStr">
        <is>
          <t>agrosuper shanghai1023373</t>
        </is>
      </c>
      <c r="D359" s="4" t="inlineStr">
        <is>
          <t>Agrosuper Shanghai</t>
        </is>
      </c>
      <c r="E359" s="4" t="n">
        <v>1023373</v>
      </c>
      <c r="F359" s="4" t="inlineStr">
        <is>
          <t>GO PernilM 1-1.3 kg@ Cj 10k AS</t>
        </is>
      </c>
      <c r="G359" s="4" t="inlineStr">
        <is>
          <t>Pernil</t>
        </is>
      </c>
      <c r="H359" s="6" t="n">
        <v>56310</v>
      </c>
      <c r="I359" s="9" t="n">
        <v>24190</v>
      </c>
      <c r="J359" s="9" t="n">
        <v>49390.2</v>
      </c>
      <c r="K359" s="9" t="n">
        <v>49243.26</v>
      </c>
      <c r="L359" s="6">
        <f>MAX(J359 - K359, 0) * MAX((0 - 10)/(10), 0)</f>
        <v/>
      </c>
      <c r="M359" s="9">
        <f>SUMIFS('Stock - ETA'!$R$3:R2202,'Stock - ETA'!$F$3:F2202,'Rango proyecciones'!C359,'Stock - ETA'!$AA$3:AA2202,'Rango proyecciones'!$AJ$5)</f>
        <v/>
      </c>
      <c r="N359" s="9">
        <f>SUMIF('Stock - Puerto Chile'!$G$2:G649,'Rango proyecciones'!C359,'Stock - Puerto Chile'!$L$2:L649)</f>
        <v/>
      </c>
      <c r="O359" s="9">
        <f>0 * (0 / 24)</f>
        <v/>
      </c>
      <c r="P359" s="9">
        <f>0 * (0 / 24)</f>
        <v/>
      </c>
      <c r="Q359" s="17">
        <f>H359 + P359 + M359</f>
        <v/>
      </c>
      <c r="R359" s="9">
        <f>MAX(J359 - K359, 0) * MAX((0 - 7)/(7), 0)</f>
        <v/>
      </c>
      <c r="S359" s="9">
        <f>SUMIFS('Stock - ETA'!$H$3:H2202,'Stock - ETA'!$F$3:F2202,'Rango proyecciones'!C359,'Stock - ETA'!$Q$3:Q2202,'Rango proyecciones'!$AJ$5)</f>
        <v/>
      </c>
      <c r="T359" s="9">
        <f>SUMIF('Stock - Puerto Chile'!$G$2:G649,'Rango proyecciones'!C359,'Stock - Puerto Chile'!$N$2:N649)</f>
        <v/>
      </c>
      <c r="U359" s="9">
        <f>0 * (0 / 24)</f>
        <v/>
      </c>
      <c r="V359" s="9">
        <f>0 * (0 / 24)</f>
        <v/>
      </c>
      <c r="W359" s="17">
        <f>H359 + V359 + S359</f>
        <v/>
      </c>
      <c r="X359" s="6">
        <f>SUMIFS('Stock - ETA'!$S$3:S2202,'Stock - ETA'!$F$3:F2202,'Rango proyecciones'!C359,'Stock - ETA'!$AA$3:AA2202,'Rango proyecciones'!$AJ$5) + SUMIFS('Stock - ETA'!$R$3:R2202,'Stock - ETA'!$F$3:F2202,'Rango proyecciones'!C359,'Stock - ETA'!$AA$3:AA2202,'Rango proyecciones'!$AJ$7)</f>
        <v/>
      </c>
      <c r="Y359" s="9" t="n"/>
      <c r="Z359" s="17">
        <f>X359 + Y359</f>
        <v/>
      </c>
      <c r="AA359" s="9">
        <f>SUMIFS('Stock - ETA'!$I$3:I2202,'Stock - ETA'!$F$3:F2202,'Rango proyecciones'!C359,'Stock - ETA'!$Q$3:Q2202,'Rango proyecciones'!$AJ$5) + SUMIFS('Stock - ETA'!$H$3:H2202,'Stock - ETA'!$F$3:F2202,'Rango proyecciones'!C359,'Stock - ETA'!$Q$3:Q2202,'Rango proyecciones'!$AJ$7)</f>
        <v/>
      </c>
      <c r="AB359" s="9" t="n"/>
      <c r="AC359" s="17">
        <f>AA359 + AB359</f>
        <v/>
      </c>
      <c r="AD359" s="6" t="n">
        <v>105760</v>
      </c>
      <c r="AE359" s="9">
        <f>SUMIFS('Stock - ETA'!$T$3:T2202,'Stock - ETA'!$F$3:F2202,'Rango proyecciones'!C359,'Stock - ETA'!$AA$3:AA2202,'Rango proyecciones'!$AJ$5) + SUMIFS('Stock - ETA'!$S$3:S2202,'Stock - ETA'!$F$3:F2202,'Rango proyecciones'!C359,'Stock - ETA'!$AA$3:AA2202,'Rango proyecciones'!$AJ$8)</f>
        <v/>
      </c>
      <c r="AF359" s="17">
        <f> 0.6 * AD359 + AE359</f>
        <v/>
      </c>
      <c r="AG359" s="9">
        <f>SUMIFS('Stock - ETA'!$J$3:J2202,'Stock - ETA'!$F$3:F2202,'Rango proyecciones'!C359,'Stock - ETA'!$Q$3:Q2202,'Rango proyecciones'!$AJ$5) + SUMIFS('Stock - ETA'!$I$3:I2202,'Stock - ETA'!$F$3:F2202,'Rango proyecciones'!C359,'Stock - ETA'!$Q$3:Q2202,'Rango proyecciones'!$AJ$8)</f>
        <v/>
      </c>
      <c r="AH359" s="17">
        <f> 0.6 * AD359 + AG359</f>
        <v/>
      </c>
      <c r="AI359" s="6" t="n"/>
    </row>
    <row r="360">
      <c r="A360" s="4" t="inlineStr">
        <is>
          <t>Cerdo</t>
        </is>
      </c>
      <c r="B360" s="4" t="inlineStr">
        <is>
          <t>Venta Local</t>
        </is>
      </c>
      <c r="C360" s="4" t="inlineStr">
        <is>
          <t>agrosuper shanghai1023411</t>
        </is>
      </c>
      <c r="D360" s="4" t="inlineStr">
        <is>
          <t>Agrosuper Shanghai</t>
        </is>
      </c>
      <c r="E360" s="4" t="n">
        <v>1023411</v>
      </c>
      <c r="F360" s="4" t="inlineStr">
        <is>
          <t>GO  PpPna 54@ Bo Cj AS</t>
        </is>
      </c>
      <c r="G360" s="4" t="inlineStr">
        <is>
          <t>Pierna</t>
        </is>
      </c>
      <c r="H360" s="6" t="n">
        <v>24095.74</v>
      </c>
      <c r="I360" s="9" t="n">
        <v>48108</v>
      </c>
      <c r="J360" s="9" t="n">
        <v>120344.441</v>
      </c>
      <c r="K360" s="9" t="n">
        <v>107689.55</v>
      </c>
      <c r="L360" s="6">
        <f>MAX(J360 - K360, 0) * MAX((0 - 10)/(10), 0)</f>
        <v/>
      </c>
      <c r="M360" s="9">
        <f>SUMIFS('Stock - ETA'!$R$3:R2202,'Stock - ETA'!$F$3:F2202,'Rango proyecciones'!C360,'Stock - ETA'!$AA$3:AA2202,'Rango proyecciones'!$AJ$5)</f>
        <v/>
      </c>
      <c r="N360" s="9">
        <f>SUMIF('Stock - Puerto Chile'!$G$2:G649,'Rango proyecciones'!C360,'Stock - Puerto Chile'!$L$2:L649)</f>
        <v/>
      </c>
      <c r="O360" s="9" t="n"/>
      <c r="P360" s="9" t="n"/>
      <c r="Q360" s="17">
        <f>H360 + P360 + M360</f>
        <v/>
      </c>
      <c r="R360" s="9">
        <f>MAX(J360 - K360, 0) * MAX((0 - 7)/(7), 0)</f>
        <v/>
      </c>
      <c r="S360" s="9">
        <f>SUMIFS('Stock - ETA'!$H$3:H2202,'Stock - ETA'!$F$3:F2202,'Rango proyecciones'!C360,'Stock - ETA'!$Q$3:Q2202,'Rango proyecciones'!$AJ$5)</f>
        <v/>
      </c>
      <c r="T360" s="9">
        <f>SUMIF('Stock - Puerto Chile'!$G$2:G649,'Rango proyecciones'!C360,'Stock - Puerto Chile'!$N$2:N649)</f>
        <v/>
      </c>
      <c r="U360" s="9" t="n"/>
      <c r="V360" s="9" t="n"/>
      <c r="W360" s="17">
        <f>H360 + V360 + S360</f>
        <v/>
      </c>
      <c r="X360" s="6">
        <f>SUMIFS('Stock - ETA'!$S$3:S2202,'Stock - ETA'!$F$3:F2202,'Rango proyecciones'!C360,'Stock - ETA'!$AA$3:AA2202,'Rango proyecciones'!$AJ$5) + SUMIFS('Stock - ETA'!$R$3:R2202,'Stock - ETA'!$F$3:F2202,'Rango proyecciones'!C360,'Stock - ETA'!$AA$3:AA2202,'Rango proyecciones'!$AJ$7)</f>
        <v/>
      </c>
      <c r="Y360" s="9" t="n"/>
      <c r="Z360" s="17">
        <f>X360 + Y360</f>
        <v/>
      </c>
      <c r="AA360" s="9">
        <f>SUMIFS('Stock - ETA'!$I$3:I2202,'Stock - ETA'!$F$3:F2202,'Rango proyecciones'!C360,'Stock - ETA'!$Q$3:Q2202,'Rango proyecciones'!$AJ$5) + SUMIFS('Stock - ETA'!$H$3:H2202,'Stock - ETA'!$F$3:F2202,'Rango proyecciones'!C360,'Stock - ETA'!$Q$3:Q2202,'Rango proyecciones'!$AJ$7)</f>
        <v/>
      </c>
      <c r="AB360" s="9" t="n"/>
      <c r="AC360" s="17">
        <f>AA360 + AB360</f>
        <v/>
      </c>
      <c r="AD360" s="6" t="n">
        <v>120000</v>
      </c>
      <c r="AE360" s="9">
        <f>SUMIFS('Stock - ETA'!$T$3:T2202,'Stock - ETA'!$F$3:F2202,'Rango proyecciones'!C360,'Stock - ETA'!$AA$3:AA2202,'Rango proyecciones'!$AJ$5) + SUMIFS('Stock - ETA'!$S$3:S2202,'Stock - ETA'!$F$3:F2202,'Rango proyecciones'!C360,'Stock - ETA'!$AA$3:AA2202,'Rango proyecciones'!$AJ$8)</f>
        <v/>
      </c>
      <c r="AF360" s="17">
        <f> 0.6 * AD360 + AE360</f>
        <v/>
      </c>
      <c r="AG360" s="9">
        <f>SUMIFS('Stock - ETA'!$J$3:J2202,'Stock - ETA'!$F$3:F2202,'Rango proyecciones'!C360,'Stock - ETA'!$Q$3:Q2202,'Rango proyecciones'!$AJ$5) + SUMIFS('Stock - ETA'!$I$3:I2202,'Stock - ETA'!$F$3:F2202,'Rango proyecciones'!C360,'Stock - ETA'!$Q$3:Q2202,'Rango proyecciones'!$AJ$8)</f>
        <v/>
      </c>
      <c r="AH360" s="17">
        <f> 0.6 * AD360 + AG360</f>
        <v/>
      </c>
      <c r="AI360" s="6" t="n"/>
    </row>
    <row r="361">
      <c r="A361" s="4" t="inlineStr">
        <is>
          <t>Cerdo</t>
        </is>
      </c>
      <c r="B361" s="4" t="inlineStr">
        <is>
          <t>Venta Local</t>
        </is>
      </c>
      <c r="C361" s="4" t="inlineStr">
        <is>
          <t>agrosuper shanghai1023412</t>
        </is>
      </c>
      <c r="D361" s="4" t="inlineStr">
        <is>
          <t>Agrosuper Shanghai</t>
        </is>
      </c>
      <c r="E361" s="4" t="n">
        <v>1023412</v>
      </c>
      <c r="F361" s="4" t="inlineStr">
        <is>
          <t>GO  PpPna 57@ Bo Cj AS</t>
        </is>
      </c>
      <c r="G361" s="4" t="inlineStr">
        <is>
          <t>Pierna</t>
        </is>
      </c>
      <c r="H361" s="6" t="n">
        <v>24436.61</v>
      </c>
      <c r="I361" s="9" t="n">
        <v>24437</v>
      </c>
      <c r="J361" s="9" t="n">
        <v>25884.036</v>
      </c>
      <c r="K361" s="9" t="n">
        <v>70082.19</v>
      </c>
      <c r="L361" s="6">
        <f>MAX(J361 - K361, 0) * MAX((0 - 10)/(10), 0)</f>
        <v/>
      </c>
      <c r="M361" s="9">
        <f>SUMIFS('Stock - ETA'!$R$3:R2202,'Stock - ETA'!$F$3:F2202,'Rango proyecciones'!C361,'Stock - ETA'!$AA$3:AA2202,'Rango proyecciones'!$AJ$5)</f>
        <v/>
      </c>
      <c r="N361" s="9">
        <f>SUMIF('Stock - Puerto Chile'!$G$2:G649,'Rango proyecciones'!C361,'Stock - Puerto Chile'!$L$2:L649)</f>
        <v/>
      </c>
      <c r="O361" s="9" t="n"/>
      <c r="P361" s="9" t="n"/>
      <c r="Q361" s="17">
        <f>H361 + P361 + M361</f>
        <v/>
      </c>
      <c r="R361" s="9">
        <f>MAX(J361 - K361, 0) * MAX((0 - 7)/(7), 0)</f>
        <v/>
      </c>
      <c r="S361" s="9">
        <f>SUMIFS('Stock - ETA'!$H$3:H2202,'Stock - ETA'!$F$3:F2202,'Rango proyecciones'!C361,'Stock - ETA'!$Q$3:Q2202,'Rango proyecciones'!$AJ$5)</f>
        <v/>
      </c>
      <c r="T361" s="9">
        <f>SUMIF('Stock - Puerto Chile'!$G$2:G649,'Rango proyecciones'!C361,'Stock - Puerto Chile'!$N$2:N649)</f>
        <v/>
      </c>
      <c r="U361" s="9" t="n"/>
      <c r="V361" s="9" t="n"/>
      <c r="W361" s="17">
        <f>H361 + V361 + S361</f>
        <v/>
      </c>
      <c r="X361" s="6">
        <f>SUMIFS('Stock - ETA'!$S$3:S2202,'Stock - ETA'!$F$3:F2202,'Rango proyecciones'!C361,'Stock - ETA'!$AA$3:AA2202,'Rango proyecciones'!$AJ$5) + SUMIFS('Stock - ETA'!$R$3:R2202,'Stock - ETA'!$F$3:F2202,'Rango proyecciones'!C361,'Stock - ETA'!$AA$3:AA2202,'Rango proyecciones'!$AJ$7)</f>
        <v/>
      </c>
      <c r="Y361" s="9" t="n"/>
      <c r="Z361" s="17">
        <f>X361 + Y361</f>
        <v/>
      </c>
      <c r="AA361" s="9">
        <f>SUMIFS('Stock - ETA'!$I$3:I2202,'Stock - ETA'!$F$3:F2202,'Rango proyecciones'!C361,'Stock - ETA'!$Q$3:Q2202,'Rango proyecciones'!$AJ$5) + SUMIFS('Stock - ETA'!$H$3:H2202,'Stock - ETA'!$F$3:F2202,'Rango proyecciones'!C361,'Stock - ETA'!$Q$3:Q2202,'Rango proyecciones'!$AJ$7)</f>
        <v/>
      </c>
      <c r="AB361" s="9" t="n"/>
      <c r="AC361" s="17">
        <f>AA361 + AB361</f>
        <v/>
      </c>
      <c r="AD361" s="6" t="n">
        <v>120000</v>
      </c>
      <c r="AE361" s="9">
        <f>SUMIFS('Stock - ETA'!$T$3:T2202,'Stock - ETA'!$F$3:F2202,'Rango proyecciones'!C361,'Stock - ETA'!$AA$3:AA2202,'Rango proyecciones'!$AJ$5) + SUMIFS('Stock - ETA'!$S$3:S2202,'Stock - ETA'!$F$3:F2202,'Rango proyecciones'!C361,'Stock - ETA'!$AA$3:AA2202,'Rango proyecciones'!$AJ$8)</f>
        <v/>
      </c>
      <c r="AF361" s="17">
        <f> 0.6 * AD361 + AE361</f>
        <v/>
      </c>
      <c r="AG361" s="9">
        <f>SUMIFS('Stock - ETA'!$J$3:J2202,'Stock - ETA'!$F$3:F2202,'Rango proyecciones'!C361,'Stock - ETA'!$Q$3:Q2202,'Rango proyecciones'!$AJ$5) + SUMIFS('Stock - ETA'!$I$3:I2202,'Stock - ETA'!$F$3:F2202,'Rango proyecciones'!C361,'Stock - ETA'!$Q$3:Q2202,'Rango proyecciones'!$AJ$8)</f>
        <v/>
      </c>
      <c r="AH361" s="17">
        <f> 0.6 * AD361 + AG361</f>
        <v/>
      </c>
      <c r="AI361" s="6" t="n"/>
    </row>
    <row r="362">
      <c r="A362" s="4" t="inlineStr">
        <is>
          <t>Cerdo</t>
        </is>
      </c>
      <c r="B362" s="4" t="inlineStr">
        <is>
          <t>Venta Directa</t>
        </is>
      </c>
      <c r="C362" s="4" t="inlineStr">
        <is>
          <t>agrosuper asia1020860</t>
        </is>
      </c>
      <c r="D362" s="4" t="inlineStr">
        <is>
          <t>Agrosuper Asia</t>
        </is>
      </c>
      <c r="E362" s="4" t="n">
        <v>1020860</v>
      </c>
      <c r="F362" s="4" t="inlineStr">
        <is>
          <t>GO Lom Vet@ Cj 12k AK</t>
        </is>
      </c>
      <c r="G362" s="4" t="inlineStr">
        <is>
          <t>Lomo</t>
        </is>
      </c>
      <c r="H362" s="6" t="n">
        <v>110025.87</v>
      </c>
      <c r="I362" s="9" t="n">
        <v>44000</v>
      </c>
      <c r="J362" s="9" t="n">
        <v>136097.912</v>
      </c>
      <c r="K362" s="9" t="n">
        <v>131608.58</v>
      </c>
      <c r="L362" s="6">
        <f>MAX(J362 - K362, 0) * MAX((0 - 10)/(10), 0)</f>
        <v/>
      </c>
      <c r="M362" s="9">
        <f>SUMIF('Stock - ETA'!$F$3:F2202,'Rango proyecciones'!C362,'Stock - ETA'!$R$3:R2202)</f>
        <v/>
      </c>
      <c r="N362" s="9">
        <f>SUMIF('Stock - Puerto Chile'!$G$2:G649,'Rango proyecciones'!C362,'Stock - Puerto Chile'!$L$2:L649)</f>
        <v/>
      </c>
      <c r="O362" s="9" t="n"/>
      <c r="P362" s="9" t="n"/>
      <c r="Q362" s="17">
        <f>H362 + M362 + N362 + L362</f>
        <v/>
      </c>
      <c r="R362" s="9">
        <f>MAX(J362 - K362, 0) * MAX((0 - 7)/(7), 0)</f>
        <v/>
      </c>
      <c r="S362" s="9">
        <f>SUMIF('Stock - ETA'!$F$3:F2202,'Rango proyecciones'!C362,'Stock - ETA'!$H$3:H2202)</f>
        <v/>
      </c>
      <c r="T362" s="9">
        <f>SUMIF('Stock - Puerto Chile'!$G$2:G649,'Rango proyecciones'!C362,'Stock - Puerto Chile'!$N$2:N649)</f>
        <v/>
      </c>
      <c r="U362" s="9" t="n"/>
      <c r="V362" s="9" t="n"/>
      <c r="W362" s="17">
        <f>H362 + S362 + R362 + T362</f>
        <v/>
      </c>
      <c r="X362" s="6">
        <f>SUMIF('Stock - ETA'!$F$3:F2202,'Rango proyecciones'!C362,'Stock - ETA'!$S$3:S2202)</f>
        <v/>
      </c>
      <c r="Y362" s="9" t="n"/>
      <c r="Z362" s="17">
        <f>X362 + Y362</f>
        <v/>
      </c>
      <c r="AA362" s="9">
        <f>SUMIF('Stock - ETA'!$F$3:F2202,'Rango proyecciones'!C362,'Stock - ETA'!$I$3:I2202)</f>
        <v/>
      </c>
      <c r="AB362" s="9" t="n"/>
      <c r="AC362" s="17">
        <f>AA362 + AB362</f>
        <v/>
      </c>
      <c r="AD362" s="6" t="n">
        <v>110000</v>
      </c>
      <c r="AE362" s="9">
        <f>SUMIF('Stock - ETA'!$F$3:F2202,'Rango proyecciones'!C362,'Stock - ETA'!$T$3:T2202)</f>
        <v/>
      </c>
      <c r="AF362" s="17">
        <f> 0.7 * AD362 + AE362</f>
        <v/>
      </c>
      <c r="AG362" s="9">
        <f>SUMIF('Stock - ETA'!$F$3:F2202,'Rango proyecciones'!C362,'Stock - ETA'!$J$3:J2202)</f>
        <v/>
      </c>
      <c r="AH362" s="17">
        <f> 0.7 * AD362 + AG362</f>
        <v/>
      </c>
      <c r="AI362" s="6" t="n"/>
    </row>
    <row r="363">
      <c r="A363" s="4" t="inlineStr">
        <is>
          <t>Cerdo</t>
        </is>
      </c>
      <c r="B363" s="4" t="inlineStr">
        <is>
          <t>Venta Directa</t>
        </is>
      </c>
      <c r="C363" s="4" t="inlineStr">
        <is>
          <t>agrosuper asia1020861</t>
        </is>
      </c>
      <c r="D363" s="4" t="inlineStr">
        <is>
          <t>Agrosuper Asia</t>
        </is>
      </c>
      <c r="E363" s="4" t="n">
        <v>1020861</v>
      </c>
      <c r="F363" s="4" t="inlineStr">
        <is>
          <t>GO Lom Vet@ Cj 12k TJ</t>
        </is>
      </c>
      <c r="G363" s="4" t="inlineStr">
        <is>
          <t>Lomo</t>
        </is>
      </c>
      <c r="H363" s="6" t="n">
        <v>44013.5</v>
      </c>
      <c r="I363" s="9" t="n">
        <v>66000</v>
      </c>
      <c r="J363" s="9" t="n">
        <v>37714.082</v>
      </c>
      <c r="K363" s="9" t="n">
        <v>53048.2</v>
      </c>
      <c r="L363" s="6">
        <f>MAX(J363 - K363, 0) * MAX((0 - 10)/(10), 0)</f>
        <v/>
      </c>
      <c r="M363" s="9">
        <f>SUMIF('Stock - ETA'!$F$3:F2202,'Rango proyecciones'!C363,'Stock - ETA'!$R$3:R2202)</f>
        <v/>
      </c>
      <c r="N363" s="9">
        <f>SUMIF('Stock - Puerto Chile'!$G$2:G649,'Rango proyecciones'!C363,'Stock - Puerto Chile'!$L$2:L649)</f>
        <v/>
      </c>
      <c r="O363" s="9" t="n"/>
      <c r="P363" s="9" t="n"/>
      <c r="Q363" s="17">
        <f>H363 + M363 + N363 + L363</f>
        <v/>
      </c>
      <c r="R363" s="9">
        <f>MAX(J363 - K363, 0) * MAX((0 - 7)/(7), 0)</f>
        <v/>
      </c>
      <c r="S363" s="9">
        <f>SUMIF('Stock - ETA'!$F$3:F2202,'Rango proyecciones'!C363,'Stock - ETA'!$H$3:H2202)</f>
        <v/>
      </c>
      <c r="T363" s="9">
        <f>SUMIF('Stock - Puerto Chile'!$G$2:G649,'Rango proyecciones'!C363,'Stock - Puerto Chile'!$N$2:N649)</f>
        <v/>
      </c>
      <c r="U363" s="9" t="n"/>
      <c r="V363" s="9" t="n"/>
      <c r="W363" s="17">
        <f>H363 + S363 + R363 + T363</f>
        <v/>
      </c>
      <c r="X363" s="6">
        <f>SUMIF('Stock - ETA'!$F$3:F2202,'Rango proyecciones'!C363,'Stock - ETA'!$S$3:S2202)</f>
        <v/>
      </c>
      <c r="Y363" s="9" t="n"/>
      <c r="Z363" s="17">
        <f>X363 + Y363</f>
        <v/>
      </c>
      <c r="AA363" s="9">
        <f>SUMIF('Stock - ETA'!$F$3:F2202,'Rango proyecciones'!C363,'Stock - ETA'!$I$3:I2202)</f>
        <v/>
      </c>
      <c r="AB363" s="9" t="n"/>
      <c r="AC363" s="17">
        <f>AA363 + AB363</f>
        <v/>
      </c>
      <c r="AD363" s="6" t="n">
        <v>110000</v>
      </c>
      <c r="AE363" s="9">
        <f>SUMIF('Stock - ETA'!$F$3:F2202,'Rango proyecciones'!C363,'Stock - ETA'!$T$3:T2202)</f>
        <v/>
      </c>
      <c r="AF363" s="17">
        <f> 0.7 * AD363 + AE363</f>
        <v/>
      </c>
      <c r="AG363" s="9">
        <f>SUMIF('Stock - ETA'!$F$3:F2202,'Rango proyecciones'!C363,'Stock - ETA'!$J$3:J2202)</f>
        <v/>
      </c>
      <c r="AH363" s="17">
        <f> 0.7 * AD363 + AG363</f>
        <v/>
      </c>
      <c r="AI363" s="6" t="n"/>
    </row>
    <row r="364">
      <c r="A364" s="4" t="inlineStr">
        <is>
          <t>Cerdo</t>
        </is>
      </c>
      <c r="B364" s="4" t="inlineStr">
        <is>
          <t>Venta Directa</t>
        </is>
      </c>
      <c r="C364" s="4" t="inlineStr">
        <is>
          <t>agrosuper asia1020904</t>
        </is>
      </c>
      <c r="D364" s="4" t="inlineStr">
        <is>
          <t>Agrosuper Asia</t>
        </is>
      </c>
      <c r="E364" s="4" t="n">
        <v>1020904</v>
      </c>
      <c r="F364" s="4" t="inlineStr">
        <is>
          <t>GO Panc C/cue@ Cj Panc 230 TJ</t>
        </is>
      </c>
      <c r="G364" s="4" t="inlineStr">
        <is>
          <t>Panceta</t>
        </is>
      </c>
      <c r="H364" s="6" t="n">
        <v>22012.05</v>
      </c>
      <c r="I364" s="9" t="n">
        <v>22000</v>
      </c>
      <c r="J364" s="9" t="n">
        <v>46315.052</v>
      </c>
      <c r="K364" s="9" t="n">
        <v>38854.06</v>
      </c>
      <c r="L364" s="6">
        <f>MAX(J364 - K364, 0) * MAX((0 - 10)/(10), 0)</f>
        <v/>
      </c>
      <c r="M364" s="9">
        <f>SUMIF('Stock - ETA'!$F$3:F2202,'Rango proyecciones'!C364,'Stock - ETA'!$R$3:R2202)</f>
        <v/>
      </c>
      <c r="N364" s="9">
        <f>SUMIF('Stock - Puerto Chile'!$G$2:G649,'Rango proyecciones'!C364,'Stock - Puerto Chile'!$L$2:L649)</f>
        <v/>
      </c>
      <c r="O364" s="9" t="n"/>
      <c r="P364" s="9" t="n"/>
      <c r="Q364" s="17">
        <f>H364 + M364 + N364 + L364</f>
        <v/>
      </c>
      <c r="R364" s="9">
        <f>MAX(J364 - K364, 0) * MAX((0 - 7)/(7), 0)</f>
        <v/>
      </c>
      <c r="S364" s="9">
        <f>SUMIF('Stock - ETA'!$F$3:F2202,'Rango proyecciones'!C364,'Stock - ETA'!$H$3:H2202)</f>
        <v/>
      </c>
      <c r="T364" s="9">
        <f>SUMIF('Stock - Puerto Chile'!$G$2:G649,'Rango proyecciones'!C364,'Stock - Puerto Chile'!$N$2:N649)</f>
        <v/>
      </c>
      <c r="U364" s="9" t="n"/>
      <c r="V364" s="9" t="n"/>
      <c r="W364" s="17">
        <f>H364 + S364 + R364 + T364</f>
        <v/>
      </c>
      <c r="X364" s="6">
        <f>SUMIF('Stock - ETA'!$F$3:F2202,'Rango proyecciones'!C364,'Stock - ETA'!$S$3:S2202)</f>
        <v/>
      </c>
      <c r="Y364" s="9" t="n"/>
      <c r="Z364" s="17">
        <f>X364 + Y364</f>
        <v/>
      </c>
      <c r="AA364" s="9">
        <f>SUMIF('Stock - ETA'!$F$3:F2202,'Rango proyecciones'!C364,'Stock - ETA'!$I$3:I2202)</f>
        <v/>
      </c>
      <c r="AB364" s="9" t="n"/>
      <c r="AC364" s="17">
        <f>AA364 + AB364</f>
        <v/>
      </c>
      <c r="AD364" s="6" t="n"/>
      <c r="AE364" s="9">
        <f>SUMIF('Stock - ETA'!$F$3:F2202,'Rango proyecciones'!C364,'Stock - ETA'!$T$3:T2202)</f>
        <v/>
      </c>
      <c r="AF364" s="17">
        <f> 0.7 * AD364 + AE364</f>
        <v/>
      </c>
      <c r="AG364" s="9">
        <f>SUMIF('Stock - ETA'!$F$3:F2202,'Rango proyecciones'!C364,'Stock - ETA'!$J$3:J2202)</f>
        <v/>
      </c>
      <c r="AH364" s="17">
        <f> 0.7 * AD364 + AG364</f>
        <v/>
      </c>
      <c r="AI364" s="6" t="n"/>
    </row>
    <row r="365">
      <c r="A365" s="4" t="inlineStr">
        <is>
          <t>Cerdo</t>
        </is>
      </c>
      <c r="B365" s="4" t="inlineStr">
        <is>
          <t>Venta Directa</t>
        </is>
      </c>
      <c r="C365" s="4" t="inlineStr">
        <is>
          <t>agrosuper asia1021012</t>
        </is>
      </c>
      <c r="D365" s="4" t="inlineStr">
        <is>
          <t>Agrosuper Asia</t>
        </is>
      </c>
      <c r="E365" s="4" t="n">
        <v>1021012</v>
      </c>
      <c r="F365" s="4" t="inlineStr">
        <is>
          <t>GO Papda K@ Cj 20k AK</t>
        </is>
      </c>
      <c r="G365" s="4" t="inlineStr">
        <is>
          <t>Plancha</t>
        </is>
      </c>
      <c r="H365" s="6" t="n">
        <v>0</v>
      </c>
      <c r="I365" s="9" t="n">
        <v>22000</v>
      </c>
      <c r="J365" s="9" t="n">
        <v>7617.76</v>
      </c>
      <c r="K365" s="9" t="n"/>
      <c r="L365" s="6">
        <f>MAX(J365 - K365, 0) * MAX((0 - 10)/(10), 0)</f>
        <v/>
      </c>
      <c r="M365" s="9">
        <f>SUMIF('Stock - ETA'!$F$3:F2202,'Rango proyecciones'!C365,'Stock - ETA'!$R$3:R2202)</f>
        <v/>
      </c>
      <c r="N365" s="9">
        <f>SUMIF('Stock - Puerto Chile'!$G$2:G649,'Rango proyecciones'!C365,'Stock - Puerto Chile'!$L$2:L649)</f>
        <v/>
      </c>
      <c r="O365" s="9" t="n"/>
      <c r="P365" s="9" t="n"/>
      <c r="Q365" s="17">
        <f>H365 + M365 + N365 + L365</f>
        <v/>
      </c>
      <c r="R365" s="9">
        <f>MAX(J365 - K365, 0) * MAX((0 - 7)/(7), 0)</f>
        <v/>
      </c>
      <c r="S365" s="9">
        <f>SUMIF('Stock - ETA'!$F$3:F2202,'Rango proyecciones'!C365,'Stock - ETA'!$H$3:H2202)</f>
        <v/>
      </c>
      <c r="T365" s="9">
        <f>SUMIF('Stock - Puerto Chile'!$G$2:G649,'Rango proyecciones'!C365,'Stock - Puerto Chile'!$N$2:N649)</f>
        <v/>
      </c>
      <c r="U365" s="9" t="n"/>
      <c r="V365" s="9" t="n"/>
      <c r="W365" s="17">
        <f>H365 + S365 + R365 + T365</f>
        <v/>
      </c>
      <c r="X365" s="6">
        <f>SUMIF('Stock - ETA'!$F$3:F2202,'Rango proyecciones'!C365,'Stock - ETA'!$S$3:S2202)</f>
        <v/>
      </c>
      <c r="Y365" s="9" t="n"/>
      <c r="Z365" s="17">
        <f>X365 + Y365</f>
        <v/>
      </c>
      <c r="AA365" s="9">
        <f>SUMIF('Stock - ETA'!$F$3:F2202,'Rango proyecciones'!C365,'Stock - ETA'!$I$3:I2202)</f>
        <v/>
      </c>
      <c r="AB365" s="9" t="n"/>
      <c r="AC365" s="17">
        <f>AA365 + AB365</f>
        <v/>
      </c>
      <c r="AD365" s="6" t="n"/>
      <c r="AE365" s="9">
        <f>SUMIF('Stock - ETA'!$F$3:F2202,'Rango proyecciones'!C365,'Stock - ETA'!$T$3:T2202)</f>
        <v/>
      </c>
      <c r="AF365" s="17">
        <f> 0.7 * AD365 + AE365</f>
        <v/>
      </c>
      <c r="AG365" s="9">
        <f>SUMIF('Stock - ETA'!$F$3:F2202,'Rango proyecciones'!C365,'Stock - ETA'!$J$3:J2202)</f>
        <v/>
      </c>
      <c r="AH365" s="17">
        <f> 0.7 * AD365 + AG365</f>
        <v/>
      </c>
      <c r="AI365" s="6" t="n"/>
    </row>
    <row r="366">
      <c r="A366" s="4" t="inlineStr">
        <is>
          <t>Cerdo</t>
        </is>
      </c>
      <c r="B366" s="4" t="inlineStr">
        <is>
          <t>Venta Directa</t>
        </is>
      </c>
      <c r="C366" s="4" t="inlineStr">
        <is>
          <t>agrosuper asia1021149</t>
        </is>
      </c>
      <c r="D366" s="4" t="inlineStr">
        <is>
          <t>Agrosuper Asia</t>
        </is>
      </c>
      <c r="E366" s="4" t="n">
        <v>1021149</v>
      </c>
      <c r="F366" s="4" t="inlineStr">
        <is>
          <t>GO Tira Hso Ctro@ Cj 20k TJ</t>
        </is>
      </c>
      <c r="G366" s="4" t="inlineStr">
        <is>
          <t>Huesos</t>
        </is>
      </c>
      <c r="H366" s="6" t="n">
        <v>22000</v>
      </c>
      <c r="I366" s="9" t="n">
        <v>22000</v>
      </c>
      <c r="J366" s="9" t="n">
        <v>57098.16</v>
      </c>
      <c r="K366" s="9" t="n">
        <v>60189.06</v>
      </c>
      <c r="L366" s="6">
        <f>MAX(J366 - K366, 0) * MAX((0 - 10)/(10), 0)</f>
        <v/>
      </c>
      <c r="M366" s="9">
        <f>SUMIF('Stock - ETA'!$F$3:F2202,'Rango proyecciones'!C366,'Stock - ETA'!$R$3:R2202)</f>
        <v/>
      </c>
      <c r="N366" s="9">
        <f>SUMIF('Stock - Puerto Chile'!$G$2:G649,'Rango proyecciones'!C366,'Stock - Puerto Chile'!$L$2:L649)</f>
        <v/>
      </c>
      <c r="O366" s="9" t="n"/>
      <c r="P366" s="9" t="n"/>
      <c r="Q366" s="17">
        <f>H366 + M366 + N366 + L366</f>
        <v/>
      </c>
      <c r="R366" s="9">
        <f>MAX(J366 - K366, 0) * MAX((0 - 7)/(7), 0)</f>
        <v/>
      </c>
      <c r="S366" s="9">
        <f>SUMIF('Stock - ETA'!$F$3:F2202,'Rango proyecciones'!C366,'Stock - ETA'!$H$3:H2202)</f>
        <v/>
      </c>
      <c r="T366" s="9">
        <f>SUMIF('Stock - Puerto Chile'!$G$2:G649,'Rango proyecciones'!C366,'Stock - Puerto Chile'!$N$2:N649)</f>
        <v/>
      </c>
      <c r="U366" s="9" t="n"/>
      <c r="V366" s="9" t="n"/>
      <c r="W366" s="17">
        <f>H366 + S366 + R366 + T366</f>
        <v/>
      </c>
      <c r="X366" s="6">
        <f>SUMIF('Stock - ETA'!$F$3:F2202,'Rango proyecciones'!C366,'Stock - ETA'!$S$3:S2202)</f>
        <v/>
      </c>
      <c r="Y366" s="9" t="n"/>
      <c r="Z366" s="17">
        <f>X366 + Y366</f>
        <v/>
      </c>
      <c r="AA366" s="9">
        <f>SUMIF('Stock - ETA'!$F$3:F2202,'Rango proyecciones'!C366,'Stock - ETA'!$I$3:I2202)</f>
        <v/>
      </c>
      <c r="AB366" s="9" t="n"/>
      <c r="AC366" s="17">
        <f>AA366 + AB366</f>
        <v/>
      </c>
      <c r="AD366" s="6" t="n">
        <v>52328</v>
      </c>
      <c r="AE366" s="9">
        <f>SUMIF('Stock - ETA'!$F$3:F2202,'Rango proyecciones'!C366,'Stock - ETA'!$T$3:T2202)</f>
        <v/>
      </c>
      <c r="AF366" s="17">
        <f> 0.7 * AD366 + AE366</f>
        <v/>
      </c>
      <c r="AG366" s="9">
        <f>SUMIF('Stock - ETA'!$F$3:F2202,'Rango proyecciones'!C366,'Stock - ETA'!$J$3:J2202)</f>
        <v/>
      </c>
      <c r="AH366" s="17">
        <f> 0.7 * AD366 + AG366</f>
        <v/>
      </c>
      <c r="AI366" s="6" t="n"/>
    </row>
    <row r="367">
      <c r="A367" s="4" t="inlineStr">
        <is>
          <t>Cerdo</t>
        </is>
      </c>
      <c r="B367" s="4" t="inlineStr">
        <is>
          <t>Venta Directa</t>
        </is>
      </c>
      <c r="C367" s="4" t="inlineStr">
        <is>
          <t>agrosuper asia1021150</t>
        </is>
      </c>
      <c r="D367" s="4" t="inlineStr">
        <is>
          <t>Agrosuper Asia</t>
        </is>
      </c>
      <c r="E367" s="4" t="n">
        <v>1021150</v>
      </c>
      <c r="F367" s="4" t="inlineStr">
        <is>
          <t>GO Tira Hso Ctro@ Cj 20k AK</t>
        </is>
      </c>
      <c r="G367" s="4" t="inlineStr">
        <is>
          <t>Huesos</t>
        </is>
      </c>
      <c r="H367" s="6" t="n">
        <v>88000</v>
      </c>
      <c r="I367" s="9" t="n">
        <v>66000</v>
      </c>
      <c r="J367" s="9" t="n">
        <v>70379.91899999999</v>
      </c>
      <c r="K367" s="9" t="n">
        <v>75426.39</v>
      </c>
      <c r="L367" s="6">
        <f>MAX(J367 - K367, 0) * MAX((0 - 10)/(10), 0)</f>
        <v/>
      </c>
      <c r="M367" s="9">
        <f>SUMIF('Stock - ETA'!$F$3:F2202,'Rango proyecciones'!C367,'Stock - ETA'!$R$3:R2202)</f>
        <v/>
      </c>
      <c r="N367" s="9">
        <f>SUMIF('Stock - Puerto Chile'!$G$2:G649,'Rango proyecciones'!C367,'Stock - Puerto Chile'!$L$2:L649)</f>
        <v/>
      </c>
      <c r="O367" s="9" t="n"/>
      <c r="P367" s="9" t="n"/>
      <c r="Q367" s="17">
        <f>H367 + M367 + N367 + L367</f>
        <v/>
      </c>
      <c r="R367" s="9">
        <f>MAX(J367 - K367, 0) * MAX((0 - 7)/(7), 0)</f>
        <v/>
      </c>
      <c r="S367" s="9">
        <f>SUMIF('Stock - ETA'!$F$3:F2202,'Rango proyecciones'!C367,'Stock - ETA'!$H$3:H2202)</f>
        <v/>
      </c>
      <c r="T367" s="9">
        <f>SUMIF('Stock - Puerto Chile'!$G$2:G649,'Rango proyecciones'!C367,'Stock - Puerto Chile'!$N$2:N649)</f>
        <v/>
      </c>
      <c r="U367" s="9" t="n"/>
      <c r="V367" s="9" t="n"/>
      <c r="W367" s="17">
        <f>H367 + S367 + R367 + T367</f>
        <v/>
      </c>
      <c r="X367" s="6">
        <f>SUMIF('Stock - ETA'!$F$3:F2202,'Rango proyecciones'!C367,'Stock - ETA'!$S$3:S2202)</f>
        <v/>
      </c>
      <c r="Y367" s="9" t="n"/>
      <c r="Z367" s="17">
        <f>X367 + Y367</f>
        <v/>
      </c>
      <c r="AA367" s="9">
        <f>SUMIF('Stock - ETA'!$F$3:F2202,'Rango proyecciones'!C367,'Stock - ETA'!$I$3:I2202)</f>
        <v/>
      </c>
      <c r="AB367" s="9" t="n"/>
      <c r="AC367" s="17">
        <f>AA367 + AB367</f>
        <v/>
      </c>
      <c r="AD367" s="6" t="n"/>
      <c r="AE367" s="9">
        <f>SUMIF('Stock - ETA'!$F$3:F2202,'Rango proyecciones'!C367,'Stock - ETA'!$T$3:T2202)</f>
        <v/>
      </c>
      <c r="AF367" s="17">
        <f> 0.7 * AD367 + AE367</f>
        <v/>
      </c>
      <c r="AG367" s="9">
        <f>SUMIF('Stock - ETA'!$F$3:F2202,'Rango proyecciones'!C367,'Stock - ETA'!$J$3:J2202)</f>
        <v/>
      </c>
      <c r="AH367" s="17">
        <f> 0.7 * AD367 + AG367</f>
        <v/>
      </c>
      <c r="AI367" s="6" t="n"/>
    </row>
    <row r="368">
      <c r="A368" s="4" t="inlineStr">
        <is>
          <t>Cerdo</t>
        </is>
      </c>
      <c r="B368" s="4" t="inlineStr">
        <is>
          <t>Venta Directa</t>
        </is>
      </c>
      <c r="C368" s="4" t="inlineStr">
        <is>
          <t>agrosuper asia1021151</t>
        </is>
      </c>
      <c r="D368" s="4" t="inlineStr">
        <is>
          <t>Agrosuper Asia</t>
        </is>
      </c>
      <c r="E368" s="4" t="n">
        <v>1021151</v>
      </c>
      <c r="F368" s="4" t="inlineStr">
        <is>
          <t>GO Hso Cogote@ Bo Cj 20k TJ</t>
        </is>
      </c>
      <c r="G368" s="4" t="inlineStr">
        <is>
          <t>Huesos</t>
        </is>
      </c>
      <c r="H368" s="6" t="n">
        <v>0</v>
      </c>
      <c r="I368" s="9" t="n">
        <v>22000</v>
      </c>
      <c r="J368" s="9" t="n">
        <v>18000</v>
      </c>
      <c r="K368" s="9" t="n">
        <v>34073.76</v>
      </c>
      <c r="L368" s="6">
        <f>MAX(J368 - K368, 0) * MAX((0 - 10)/(10), 0)</f>
        <v/>
      </c>
      <c r="M368" s="9">
        <f>SUMIF('Stock - ETA'!$F$3:F2202,'Rango proyecciones'!C368,'Stock - ETA'!$R$3:R2202)</f>
        <v/>
      </c>
      <c r="N368" s="9">
        <f>SUMIF('Stock - Puerto Chile'!$G$2:G649,'Rango proyecciones'!C368,'Stock - Puerto Chile'!$L$2:L649)</f>
        <v/>
      </c>
      <c r="O368" s="9" t="n"/>
      <c r="P368" s="9" t="n"/>
      <c r="Q368" s="17">
        <f>H368 + M368 + N368 + L368</f>
        <v/>
      </c>
      <c r="R368" s="9">
        <f>MAX(J368 - K368, 0) * MAX((0 - 7)/(7), 0)</f>
        <v/>
      </c>
      <c r="S368" s="9">
        <f>SUMIF('Stock - ETA'!$F$3:F2202,'Rango proyecciones'!C368,'Stock - ETA'!$H$3:H2202)</f>
        <v/>
      </c>
      <c r="T368" s="9">
        <f>SUMIF('Stock - Puerto Chile'!$G$2:G649,'Rango proyecciones'!C368,'Stock - Puerto Chile'!$N$2:N649)</f>
        <v/>
      </c>
      <c r="U368" s="9" t="n"/>
      <c r="V368" s="9" t="n"/>
      <c r="W368" s="17">
        <f>H368 + S368 + R368 + T368</f>
        <v/>
      </c>
      <c r="X368" s="6">
        <f>SUMIF('Stock - ETA'!$F$3:F2202,'Rango proyecciones'!C368,'Stock - ETA'!$S$3:S2202)</f>
        <v/>
      </c>
      <c r="Y368" s="9" t="n"/>
      <c r="Z368" s="17">
        <f>X368 + Y368</f>
        <v/>
      </c>
      <c r="AA368" s="9">
        <f>SUMIF('Stock - ETA'!$F$3:F2202,'Rango proyecciones'!C368,'Stock - ETA'!$I$3:I2202)</f>
        <v/>
      </c>
      <c r="AB368" s="9" t="n"/>
      <c r="AC368" s="17">
        <f>AA368 + AB368</f>
        <v/>
      </c>
      <c r="AD368" s="6" t="n"/>
      <c r="AE368" s="9">
        <f>SUMIF('Stock - ETA'!$F$3:F2202,'Rango proyecciones'!C368,'Stock - ETA'!$T$3:T2202)</f>
        <v/>
      </c>
      <c r="AF368" s="17">
        <f> 0.7 * AD368 + AE368</f>
        <v/>
      </c>
      <c r="AG368" s="9">
        <f>SUMIF('Stock - ETA'!$F$3:F2202,'Rango proyecciones'!C368,'Stock - ETA'!$J$3:J2202)</f>
        <v/>
      </c>
      <c r="AH368" s="17">
        <f> 0.7 * AD368 + AG368</f>
        <v/>
      </c>
      <c r="AI368" s="6" t="n"/>
    </row>
    <row r="369">
      <c r="A369" s="4" t="inlineStr">
        <is>
          <t>Cerdo</t>
        </is>
      </c>
      <c r="B369" s="4" t="inlineStr">
        <is>
          <t>Venta Directa</t>
        </is>
      </c>
      <c r="C369" s="4" t="inlineStr">
        <is>
          <t>agrosuper asia1021156</t>
        </is>
      </c>
      <c r="D369" s="4" t="inlineStr">
        <is>
          <t>Agrosuper Asia</t>
        </is>
      </c>
      <c r="E369" s="4" t="n">
        <v>1021156</v>
      </c>
      <c r="F369" s="4" t="inlineStr">
        <is>
          <t>GO Hso Pecho@ Cj Lom Vet TJ</t>
        </is>
      </c>
      <c r="G369" s="4" t="inlineStr">
        <is>
          <t>Huesos</t>
        </is>
      </c>
      <c r="H369" s="6" t="n">
        <v>48000</v>
      </c>
      <c r="I369" s="9" t="n">
        <v>72000</v>
      </c>
      <c r="J369" s="9" t="n">
        <v>49536.265</v>
      </c>
      <c r="K369" s="9" t="n">
        <v>51044.53</v>
      </c>
      <c r="L369" s="6">
        <f>MAX(J369 - K369, 0) * MAX((0 - 10)/(10), 0)</f>
        <v/>
      </c>
      <c r="M369" s="9">
        <f>SUMIF('Stock - ETA'!$F$3:F2202,'Rango proyecciones'!C369,'Stock - ETA'!$R$3:R2202)</f>
        <v/>
      </c>
      <c r="N369" s="9">
        <f>SUMIF('Stock - Puerto Chile'!$G$2:G649,'Rango proyecciones'!C369,'Stock - Puerto Chile'!$L$2:L649)</f>
        <v/>
      </c>
      <c r="O369" s="9" t="n"/>
      <c r="P369" s="9" t="n"/>
      <c r="Q369" s="17">
        <f>H369 + M369 + N369 + L369</f>
        <v/>
      </c>
      <c r="R369" s="9">
        <f>MAX(J369 - K369, 0) * MAX((0 - 7)/(7), 0)</f>
        <v/>
      </c>
      <c r="S369" s="9">
        <f>SUMIF('Stock - ETA'!$F$3:F2202,'Rango proyecciones'!C369,'Stock - ETA'!$H$3:H2202)</f>
        <v/>
      </c>
      <c r="T369" s="9">
        <f>SUMIF('Stock - Puerto Chile'!$G$2:G649,'Rango proyecciones'!C369,'Stock - Puerto Chile'!$N$2:N649)</f>
        <v/>
      </c>
      <c r="U369" s="9" t="n"/>
      <c r="V369" s="9" t="n"/>
      <c r="W369" s="17">
        <f>H369 + S369 + R369 + T369</f>
        <v/>
      </c>
      <c r="X369" s="6">
        <f>SUMIF('Stock - ETA'!$F$3:F2202,'Rango proyecciones'!C369,'Stock - ETA'!$S$3:S2202)</f>
        <v/>
      </c>
      <c r="Y369" s="9" t="n"/>
      <c r="Z369" s="17">
        <f>X369 + Y369</f>
        <v/>
      </c>
      <c r="AA369" s="9">
        <f>SUMIF('Stock - ETA'!$F$3:F2202,'Rango proyecciones'!C369,'Stock - ETA'!$I$3:I2202)</f>
        <v/>
      </c>
      <c r="AB369" s="9" t="n"/>
      <c r="AC369" s="17">
        <f>AA369 + AB369</f>
        <v/>
      </c>
      <c r="AD369" s="6" t="n"/>
      <c r="AE369" s="9">
        <f>SUMIF('Stock - ETA'!$F$3:F2202,'Rango proyecciones'!C369,'Stock - ETA'!$T$3:T2202)</f>
        <v/>
      </c>
      <c r="AF369" s="17">
        <f> 0.7 * AD369 + AE369</f>
        <v/>
      </c>
      <c r="AG369" s="9">
        <f>SUMIF('Stock - ETA'!$F$3:F2202,'Rango proyecciones'!C369,'Stock - ETA'!$J$3:J2202)</f>
        <v/>
      </c>
      <c r="AH369" s="17">
        <f> 0.7 * AD369 + AG369</f>
        <v/>
      </c>
      <c r="AI369" s="6" t="n"/>
    </row>
    <row r="370">
      <c r="A370" s="4" t="inlineStr">
        <is>
          <t>Cerdo</t>
        </is>
      </c>
      <c r="B370" s="4" t="inlineStr">
        <is>
          <t>Venta Directa</t>
        </is>
      </c>
      <c r="C370" s="4" t="inlineStr">
        <is>
          <t>agrosuper asia1021664</t>
        </is>
      </c>
      <c r="D370" s="4" t="inlineStr">
        <is>
          <t>Agrosuper Asia</t>
        </is>
      </c>
      <c r="E370" s="4" t="n">
        <v>1021664</v>
      </c>
      <c r="F370" s="4" t="inlineStr">
        <is>
          <t>GO Pecho S/cue K@ Cj 20k TJ</t>
        </is>
      </c>
      <c r="G370" s="4" t="inlineStr">
        <is>
          <t>Cost-Pec</t>
        </is>
      </c>
      <c r="H370" s="6" t="n">
        <v>82653.14</v>
      </c>
      <c r="I370" s="9" t="n">
        <v>88000</v>
      </c>
      <c r="J370" s="9" t="n">
        <v>84977.004</v>
      </c>
      <c r="K370" s="9" t="n">
        <v>76492.73</v>
      </c>
      <c r="L370" s="6">
        <f>MAX(J370 - K370, 0) * MAX((0 - 10)/(10), 0)</f>
        <v/>
      </c>
      <c r="M370" s="9">
        <f>SUMIF('Stock - ETA'!$F$3:F2202,'Rango proyecciones'!C370,'Stock - ETA'!$R$3:R2202)</f>
        <v/>
      </c>
      <c r="N370" s="9">
        <f>SUMIF('Stock - Puerto Chile'!$G$2:G649,'Rango proyecciones'!C370,'Stock - Puerto Chile'!$L$2:L649)</f>
        <v/>
      </c>
      <c r="O370" s="9" t="n"/>
      <c r="P370" s="9" t="n"/>
      <c r="Q370" s="17">
        <f>H370 + M370 + N370 + L370</f>
        <v/>
      </c>
      <c r="R370" s="9">
        <f>MAX(J370 - K370, 0) * MAX((0 - 7)/(7), 0)</f>
        <v/>
      </c>
      <c r="S370" s="9">
        <f>SUMIF('Stock - ETA'!$F$3:F2202,'Rango proyecciones'!C370,'Stock - ETA'!$H$3:H2202)</f>
        <v/>
      </c>
      <c r="T370" s="9">
        <f>SUMIF('Stock - Puerto Chile'!$G$2:G649,'Rango proyecciones'!C370,'Stock - Puerto Chile'!$N$2:N649)</f>
        <v/>
      </c>
      <c r="U370" s="9" t="n"/>
      <c r="V370" s="9" t="n"/>
      <c r="W370" s="17">
        <f>H370 + S370 + R370 + T370</f>
        <v/>
      </c>
      <c r="X370" s="6">
        <f>SUMIF('Stock - ETA'!$F$3:F2202,'Rango proyecciones'!C370,'Stock - ETA'!$S$3:S2202)</f>
        <v/>
      </c>
      <c r="Y370" s="9" t="n"/>
      <c r="Z370" s="17">
        <f>X370 + Y370</f>
        <v/>
      </c>
      <c r="AA370" s="9">
        <f>SUMIF('Stock - ETA'!$F$3:F2202,'Rango proyecciones'!C370,'Stock - ETA'!$I$3:I2202)</f>
        <v/>
      </c>
      <c r="AB370" s="9" t="n"/>
      <c r="AC370" s="17">
        <f>AA370 + AB370</f>
        <v/>
      </c>
      <c r="AD370" s="6" t="n">
        <v>31665</v>
      </c>
      <c r="AE370" s="9">
        <f>SUMIF('Stock - ETA'!$F$3:F2202,'Rango proyecciones'!C370,'Stock - ETA'!$T$3:T2202)</f>
        <v/>
      </c>
      <c r="AF370" s="17">
        <f> 0.7 * AD370 + AE370</f>
        <v/>
      </c>
      <c r="AG370" s="9">
        <f>SUMIF('Stock - ETA'!$F$3:F2202,'Rango proyecciones'!C370,'Stock - ETA'!$J$3:J2202)</f>
        <v/>
      </c>
      <c r="AH370" s="17">
        <f> 0.7 * AD370 + AG370</f>
        <v/>
      </c>
      <c r="AI370" s="6" t="n"/>
    </row>
    <row r="371">
      <c r="A371" s="4" t="inlineStr">
        <is>
          <t>Cerdo</t>
        </is>
      </c>
      <c r="B371" s="4" t="inlineStr">
        <is>
          <t>Venta Directa</t>
        </is>
      </c>
      <c r="C371" s="4" t="inlineStr">
        <is>
          <t>agrosuper asia1021665</t>
        </is>
      </c>
      <c r="D371" s="4" t="inlineStr">
        <is>
          <t>Agrosuper Asia</t>
        </is>
      </c>
      <c r="E371" s="4" t="n">
        <v>1021665</v>
      </c>
      <c r="F371" s="4" t="inlineStr">
        <is>
          <t>GO Pecho S/cue K@ Cj 20k AK</t>
        </is>
      </c>
      <c r="G371" s="4" t="inlineStr">
        <is>
          <t>Cost-Pec</t>
        </is>
      </c>
      <c r="H371" s="6" t="n">
        <v>155395.19</v>
      </c>
      <c r="I371" s="9" t="n">
        <v>110000</v>
      </c>
      <c r="J371" s="9" t="n">
        <v>84269.04300000001</v>
      </c>
      <c r="K371" s="9" t="n">
        <v>83209</v>
      </c>
      <c r="L371" s="6">
        <f>MAX(J371 - K371, 0) * MAX((0 - 10)/(10), 0)</f>
        <v/>
      </c>
      <c r="M371" s="9">
        <f>SUMIF('Stock - ETA'!$F$3:F2202,'Rango proyecciones'!C371,'Stock - ETA'!$R$3:R2202)</f>
        <v/>
      </c>
      <c r="N371" s="9">
        <f>SUMIF('Stock - Puerto Chile'!$G$2:G649,'Rango proyecciones'!C371,'Stock - Puerto Chile'!$L$2:L649)</f>
        <v/>
      </c>
      <c r="O371" s="9" t="n"/>
      <c r="P371" s="9" t="n"/>
      <c r="Q371" s="17">
        <f>H371 + M371 + N371 + L371</f>
        <v/>
      </c>
      <c r="R371" s="9">
        <f>MAX(J371 - K371, 0) * MAX((0 - 7)/(7), 0)</f>
        <v/>
      </c>
      <c r="S371" s="9">
        <f>SUMIF('Stock - ETA'!$F$3:F2202,'Rango proyecciones'!C371,'Stock - ETA'!$H$3:H2202)</f>
        <v/>
      </c>
      <c r="T371" s="9">
        <f>SUMIF('Stock - Puerto Chile'!$G$2:G649,'Rango proyecciones'!C371,'Stock - Puerto Chile'!$N$2:N649)</f>
        <v/>
      </c>
      <c r="U371" s="9" t="n"/>
      <c r="V371" s="9" t="n"/>
      <c r="W371" s="17">
        <f>H371 + S371 + R371 + T371</f>
        <v/>
      </c>
      <c r="X371" s="6">
        <f>SUMIF('Stock - ETA'!$F$3:F2202,'Rango proyecciones'!C371,'Stock - ETA'!$S$3:S2202)</f>
        <v/>
      </c>
      <c r="Y371" s="9" t="n"/>
      <c r="Z371" s="17">
        <f>X371 + Y371</f>
        <v/>
      </c>
      <c r="AA371" s="9">
        <f>SUMIF('Stock - ETA'!$F$3:F2202,'Rango proyecciones'!C371,'Stock - ETA'!$I$3:I2202)</f>
        <v/>
      </c>
      <c r="AB371" s="9" t="n"/>
      <c r="AC371" s="17">
        <f>AA371 + AB371</f>
        <v/>
      </c>
      <c r="AD371" s="6" t="n">
        <v>110000</v>
      </c>
      <c r="AE371" s="9">
        <f>SUMIF('Stock - ETA'!$F$3:F2202,'Rango proyecciones'!C371,'Stock - ETA'!$T$3:T2202)</f>
        <v/>
      </c>
      <c r="AF371" s="17">
        <f> 0.7 * AD371 + AE371</f>
        <v/>
      </c>
      <c r="AG371" s="9">
        <f>SUMIF('Stock - ETA'!$F$3:F2202,'Rango proyecciones'!C371,'Stock - ETA'!$J$3:J2202)</f>
        <v/>
      </c>
      <c r="AH371" s="17">
        <f> 0.7 * AD371 + AG371</f>
        <v/>
      </c>
      <c r="AI371" s="6" t="n"/>
    </row>
    <row r="372">
      <c r="A372" s="4" t="inlineStr">
        <is>
          <t>Cerdo</t>
        </is>
      </c>
      <c r="B372" s="4" t="inlineStr">
        <is>
          <t>Venta Directa</t>
        </is>
      </c>
      <c r="C372" s="4" t="inlineStr">
        <is>
          <t>agrosuper asia1022182</t>
        </is>
      </c>
      <c r="D372" s="4" t="inlineStr">
        <is>
          <t>Agrosuper Asia</t>
        </is>
      </c>
      <c r="E372" s="4" t="n">
        <v>1022182</v>
      </c>
      <c r="F372" s="4" t="inlineStr">
        <is>
          <t>GO BB Ribs 20-24 oz@ Cj 10k AS</t>
        </is>
      </c>
      <c r="G372" s="4" t="inlineStr">
        <is>
          <t>Chuleta</t>
        </is>
      </c>
      <c r="H372" s="6" t="n">
        <v>44000</v>
      </c>
      <c r="I372" s="9" t="n">
        <v>44000</v>
      </c>
      <c r="J372" s="9" t="n">
        <v>63774.778</v>
      </c>
      <c r="K372" s="9" t="n">
        <v>43143.93</v>
      </c>
      <c r="L372" s="6">
        <f>MAX(J372 - K372, 0) * MAX((0 - 10)/(10), 0)</f>
        <v/>
      </c>
      <c r="M372" s="9">
        <f>SUMIF('Stock - ETA'!$F$3:F2202,'Rango proyecciones'!C372,'Stock - ETA'!$R$3:R2202)</f>
        <v/>
      </c>
      <c r="N372" s="9">
        <f>SUMIF('Stock - Puerto Chile'!$G$2:G649,'Rango proyecciones'!C372,'Stock - Puerto Chile'!$L$2:L649)</f>
        <v/>
      </c>
      <c r="O372" s="9" t="n"/>
      <c r="P372" s="9" t="n"/>
      <c r="Q372" s="17">
        <f>H372 + M372 + N372 + L372</f>
        <v/>
      </c>
      <c r="R372" s="9">
        <f>MAX(J372 - K372, 0) * MAX((0 - 7)/(7), 0)</f>
        <v/>
      </c>
      <c r="S372" s="9">
        <f>SUMIF('Stock - ETA'!$F$3:F2202,'Rango proyecciones'!C372,'Stock - ETA'!$H$3:H2202)</f>
        <v/>
      </c>
      <c r="T372" s="9">
        <f>SUMIF('Stock - Puerto Chile'!$G$2:G649,'Rango proyecciones'!C372,'Stock - Puerto Chile'!$N$2:N649)</f>
        <v/>
      </c>
      <c r="U372" s="9" t="n"/>
      <c r="V372" s="9" t="n"/>
      <c r="W372" s="17">
        <f>H372 + S372 + R372 + T372</f>
        <v/>
      </c>
      <c r="X372" s="6">
        <f>SUMIF('Stock - ETA'!$F$3:F2202,'Rango proyecciones'!C372,'Stock - ETA'!$S$3:S2202)</f>
        <v/>
      </c>
      <c r="Y372" s="9" t="n"/>
      <c r="Z372" s="17">
        <f>X372 + Y372</f>
        <v/>
      </c>
      <c r="AA372" s="9">
        <f>SUMIF('Stock - ETA'!$F$3:F2202,'Rango proyecciones'!C372,'Stock - ETA'!$I$3:I2202)</f>
        <v/>
      </c>
      <c r="AB372" s="9" t="n"/>
      <c r="AC372" s="17">
        <f>AA372 + AB372</f>
        <v/>
      </c>
      <c r="AD372" s="6" t="n">
        <v>44000</v>
      </c>
      <c r="AE372" s="9">
        <f>SUMIF('Stock - ETA'!$F$3:F2202,'Rango proyecciones'!C372,'Stock - ETA'!$T$3:T2202)</f>
        <v/>
      </c>
      <c r="AF372" s="17">
        <f> 0.7 * AD372 + AE372</f>
        <v/>
      </c>
      <c r="AG372" s="9">
        <f>SUMIF('Stock - ETA'!$F$3:F2202,'Rango proyecciones'!C372,'Stock - ETA'!$J$3:J2202)</f>
        <v/>
      </c>
      <c r="AH372" s="17">
        <f> 0.7 * AD372 + AG372</f>
        <v/>
      </c>
      <c r="AI372" s="6" t="n"/>
    </row>
    <row r="373">
      <c r="A373" s="4" t="inlineStr">
        <is>
          <t>Cerdo</t>
        </is>
      </c>
      <c r="B373" s="4" t="inlineStr">
        <is>
          <t>Venta Directa</t>
        </is>
      </c>
      <c r="C373" s="4" t="inlineStr">
        <is>
          <t>agrosuper asia1022283</t>
        </is>
      </c>
      <c r="D373" s="4" t="inlineStr">
        <is>
          <t>Agrosuper Asia</t>
        </is>
      </c>
      <c r="E373" s="4" t="n">
        <v>1022283</v>
      </c>
      <c r="F373" s="4" t="inlineStr">
        <is>
          <t>GO Malaya 5-6mm@ Bo Cj 9k AS</t>
        </is>
      </c>
      <c r="G373" s="4" t="inlineStr">
        <is>
          <t>Prolijado</t>
        </is>
      </c>
      <c r="H373" s="6" t="n">
        <v>17000.76</v>
      </c>
      <c r="I373" s="9" t="n">
        <v>17000</v>
      </c>
      <c r="J373" s="9" t="n">
        <v>14593</v>
      </c>
      <c r="K373" s="9" t="n">
        <v>11576.52</v>
      </c>
      <c r="L373" s="6">
        <f>MAX(J373 - K373, 0) * MAX((0 - 10)/(10), 0)</f>
        <v/>
      </c>
      <c r="M373" s="9">
        <f>SUMIF('Stock - ETA'!$F$3:F2202,'Rango proyecciones'!C373,'Stock - ETA'!$R$3:R2202)</f>
        <v/>
      </c>
      <c r="N373" s="9">
        <f>SUMIF('Stock - Puerto Chile'!$G$2:G649,'Rango proyecciones'!C373,'Stock - Puerto Chile'!$L$2:L649)</f>
        <v/>
      </c>
      <c r="O373" s="9" t="n"/>
      <c r="P373" s="9" t="n"/>
      <c r="Q373" s="17">
        <f>H373 + M373 + N373 + L373</f>
        <v/>
      </c>
      <c r="R373" s="9">
        <f>MAX(J373 - K373, 0) * MAX((0 - 7)/(7), 0)</f>
        <v/>
      </c>
      <c r="S373" s="9">
        <f>SUMIF('Stock - ETA'!$F$3:F2202,'Rango proyecciones'!C373,'Stock - ETA'!$H$3:H2202)</f>
        <v/>
      </c>
      <c r="T373" s="9">
        <f>SUMIF('Stock - Puerto Chile'!$G$2:G649,'Rango proyecciones'!C373,'Stock - Puerto Chile'!$N$2:N649)</f>
        <v/>
      </c>
      <c r="U373" s="9" t="n"/>
      <c r="V373" s="9" t="n"/>
      <c r="W373" s="17">
        <f>H373 + S373 + R373 + T373</f>
        <v/>
      </c>
      <c r="X373" s="6">
        <f>SUMIF('Stock - ETA'!$F$3:F2202,'Rango proyecciones'!C373,'Stock - ETA'!$S$3:S2202)</f>
        <v/>
      </c>
      <c r="Y373" s="9" t="n"/>
      <c r="Z373" s="17">
        <f>X373 + Y373</f>
        <v/>
      </c>
      <c r="AA373" s="9">
        <f>SUMIF('Stock - ETA'!$F$3:F2202,'Rango proyecciones'!C373,'Stock - ETA'!$I$3:I2202)</f>
        <v/>
      </c>
      <c r="AB373" s="9" t="n"/>
      <c r="AC373" s="17">
        <f>AA373 + AB373</f>
        <v/>
      </c>
      <c r="AD373" s="6" t="n">
        <v>13795</v>
      </c>
      <c r="AE373" s="9">
        <f>SUMIF('Stock - ETA'!$F$3:F2202,'Rango proyecciones'!C373,'Stock - ETA'!$T$3:T2202)</f>
        <v/>
      </c>
      <c r="AF373" s="17">
        <f> 0.7 * AD373 + AE373</f>
        <v/>
      </c>
      <c r="AG373" s="9">
        <f>SUMIF('Stock - ETA'!$F$3:F2202,'Rango proyecciones'!C373,'Stock - ETA'!$J$3:J2202)</f>
        <v/>
      </c>
      <c r="AH373" s="17">
        <f> 0.7 * AD373 + AG373</f>
        <v/>
      </c>
      <c r="AI373" s="6" t="n"/>
    </row>
    <row r="374">
      <c r="A374" s="4" t="inlineStr">
        <is>
          <t>Cerdo</t>
        </is>
      </c>
      <c r="B374" s="4" t="inlineStr">
        <is>
          <t>Venta Directa</t>
        </is>
      </c>
      <c r="C374" s="4" t="inlineStr">
        <is>
          <t>agrosuper asia1022607</t>
        </is>
      </c>
      <c r="D374" s="4" t="inlineStr">
        <is>
          <t>Agrosuper Asia</t>
        </is>
      </c>
      <c r="E374" s="4" t="n">
        <v>1022607</v>
      </c>
      <c r="F374" s="4" t="inlineStr">
        <is>
          <t>GO Platead Lom TF@ Cj 10k AK (TS)</t>
        </is>
      </c>
      <c r="G374" s="4" t="inlineStr">
        <is>
          <t>Prolijado</t>
        </is>
      </c>
      <c r="H374" s="6" t="n">
        <v>21932.85</v>
      </c>
      <c r="I374" s="9" t="n">
        <v>22000</v>
      </c>
      <c r="J374" s="9" t="n">
        <v>33452</v>
      </c>
      <c r="K374" s="9" t="n">
        <v>22504.85</v>
      </c>
      <c r="L374" s="6">
        <f>MAX(J374 - K374, 0) * MAX((0 - 10)/(10), 0)</f>
        <v/>
      </c>
      <c r="M374" s="9">
        <f>SUMIF('Stock - ETA'!$F$3:F2202,'Rango proyecciones'!C374,'Stock - ETA'!$R$3:R2202)</f>
        <v/>
      </c>
      <c r="N374" s="9">
        <f>SUMIF('Stock - Puerto Chile'!$G$2:G649,'Rango proyecciones'!C374,'Stock - Puerto Chile'!$L$2:L649)</f>
        <v/>
      </c>
      <c r="O374" s="9" t="n"/>
      <c r="P374" s="9" t="n"/>
      <c r="Q374" s="17">
        <f>H374 + M374 + N374 + L374</f>
        <v/>
      </c>
      <c r="R374" s="9">
        <f>MAX(J374 - K374, 0) * MAX((0 - 7)/(7), 0)</f>
        <v/>
      </c>
      <c r="S374" s="9">
        <f>SUMIF('Stock - ETA'!$F$3:F2202,'Rango proyecciones'!C374,'Stock - ETA'!$H$3:H2202)</f>
        <v/>
      </c>
      <c r="T374" s="9">
        <f>SUMIF('Stock - Puerto Chile'!$G$2:G649,'Rango proyecciones'!C374,'Stock - Puerto Chile'!$N$2:N649)</f>
        <v/>
      </c>
      <c r="U374" s="9" t="n"/>
      <c r="V374" s="9" t="n"/>
      <c r="W374" s="17">
        <f>H374 + S374 + R374 + T374</f>
        <v/>
      </c>
      <c r="X374" s="6">
        <f>SUMIF('Stock - ETA'!$F$3:F2202,'Rango proyecciones'!C374,'Stock - ETA'!$S$3:S2202)</f>
        <v/>
      </c>
      <c r="Y374" s="9" t="n"/>
      <c r="Z374" s="17">
        <f>X374 + Y374</f>
        <v/>
      </c>
      <c r="AA374" s="9">
        <f>SUMIF('Stock - ETA'!$F$3:F2202,'Rango proyecciones'!C374,'Stock - ETA'!$I$3:I2202)</f>
        <v/>
      </c>
      <c r="AB374" s="9" t="n"/>
      <c r="AC374" s="17">
        <f>AA374 + AB374</f>
        <v/>
      </c>
      <c r="AD374" s="6" t="n">
        <v>25619</v>
      </c>
      <c r="AE374" s="9">
        <f>SUMIF('Stock - ETA'!$F$3:F2202,'Rango proyecciones'!C374,'Stock - ETA'!$T$3:T2202)</f>
        <v/>
      </c>
      <c r="AF374" s="17">
        <f> 0.7 * AD374 + AE374</f>
        <v/>
      </c>
      <c r="AG374" s="9">
        <f>SUMIF('Stock - ETA'!$F$3:F2202,'Rango proyecciones'!C374,'Stock - ETA'!$J$3:J2202)</f>
        <v/>
      </c>
      <c r="AH374" s="17">
        <f> 0.7 * AD374 + AG374</f>
        <v/>
      </c>
      <c r="AI374" s="6" t="n"/>
    </row>
    <row r="375">
      <c r="A375" s="4" t="inlineStr">
        <is>
          <t>Cerdo</t>
        </is>
      </c>
      <c r="B375" s="4" t="inlineStr">
        <is>
          <t>Venta Directa</t>
        </is>
      </c>
      <c r="C375" s="4" t="inlineStr">
        <is>
          <t>agrosuper asia1022885</t>
        </is>
      </c>
      <c r="D375" s="4" t="inlineStr">
        <is>
          <t>Agrosuper Asia</t>
        </is>
      </c>
      <c r="E375" s="4" t="n">
        <v>1022885</v>
      </c>
      <c r="F375" s="4" t="inlineStr">
        <is>
          <t>GO Panc S/cue@ Cj Panc TJ</t>
        </is>
      </c>
      <c r="G375" s="4" t="inlineStr">
        <is>
          <t>Panceta</t>
        </is>
      </c>
      <c r="H375" s="6" t="n">
        <v>291108.23</v>
      </c>
      <c r="I375" s="9" t="n">
        <v>249000</v>
      </c>
      <c r="J375" s="9" t="n">
        <v>461531.67</v>
      </c>
      <c r="K375" s="9" t="n">
        <v>354264.9</v>
      </c>
      <c r="L375" s="6">
        <f>MAX(J375 - K375, 0) * MAX((0 - 10)/(10), 0)</f>
        <v/>
      </c>
      <c r="M375" s="9">
        <f>SUMIF('Stock - ETA'!$F$3:F2202,'Rango proyecciones'!C375,'Stock - ETA'!$R$3:R2202)</f>
        <v/>
      </c>
      <c r="N375" s="9">
        <f>SUMIF('Stock - Puerto Chile'!$G$2:G649,'Rango proyecciones'!C375,'Stock - Puerto Chile'!$L$2:L649)</f>
        <v/>
      </c>
      <c r="O375" s="9" t="n"/>
      <c r="P375" s="9" t="n"/>
      <c r="Q375" s="17">
        <f>H375 + M375 + N375 + L375</f>
        <v/>
      </c>
      <c r="R375" s="9">
        <f>MAX(J375 - K375, 0) * MAX((0 - 7)/(7), 0)</f>
        <v/>
      </c>
      <c r="S375" s="9">
        <f>SUMIF('Stock - ETA'!$F$3:F2202,'Rango proyecciones'!C375,'Stock - ETA'!$H$3:H2202)</f>
        <v/>
      </c>
      <c r="T375" s="9">
        <f>SUMIF('Stock - Puerto Chile'!$G$2:G649,'Rango proyecciones'!C375,'Stock - Puerto Chile'!$N$2:N649)</f>
        <v/>
      </c>
      <c r="U375" s="9" t="n"/>
      <c r="V375" s="9" t="n"/>
      <c r="W375" s="17">
        <f>H375 + S375 + R375 + T375</f>
        <v/>
      </c>
      <c r="X375" s="6">
        <f>SUMIF('Stock - ETA'!$F$3:F2202,'Rango proyecciones'!C375,'Stock - ETA'!$S$3:S2202)</f>
        <v/>
      </c>
      <c r="Y375" s="9" t="n"/>
      <c r="Z375" s="17">
        <f>X375 + Y375</f>
        <v/>
      </c>
      <c r="AA375" s="9">
        <f>SUMIF('Stock - ETA'!$F$3:F2202,'Rango proyecciones'!C375,'Stock - ETA'!$I$3:I2202)</f>
        <v/>
      </c>
      <c r="AB375" s="9" t="n"/>
      <c r="AC375" s="17">
        <f>AA375 + AB375</f>
        <v/>
      </c>
      <c r="AD375" s="6" t="n">
        <v>550000</v>
      </c>
      <c r="AE375" s="9">
        <f>SUMIF('Stock - ETA'!$F$3:F2202,'Rango proyecciones'!C375,'Stock - ETA'!$T$3:T2202)</f>
        <v/>
      </c>
      <c r="AF375" s="17">
        <f> 0.7 * AD375 + AE375</f>
        <v/>
      </c>
      <c r="AG375" s="9">
        <f>SUMIF('Stock - ETA'!$F$3:F2202,'Rango proyecciones'!C375,'Stock - ETA'!$J$3:J2202)</f>
        <v/>
      </c>
      <c r="AH375" s="17">
        <f> 0.7 * AD375 + AG375</f>
        <v/>
      </c>
      <c r="AI375" s="6" t="n"/>
    </row>
    <row r="376">
      <c r="A376" s="4" t="inlineStr">
        <is>
          <t>Cerdo</t>
        </is>
      </c>
      <c r="B376" s="4" t="inlineStr">
        <is>
          <t>Venta Directa</t>
        </is>
      </c>
      <c r="C376" s="4" t="inlineStr">
        <is>
          <t>agrosuper asia1022887</t>
        </is>
      </c>
      <c r="D376" s="4" t="inlineStr">
        <is>
          <t>Agrosuper Asia</t>
        </is>
      </c>
      <c r="E376" s="4" t="n">
        <v>1022887</v>
      </c>
      <c r="F376" s="4" t="inlineStr">
        <is>
          <t>GO Panc S/cue@ Cj Panc AK</t>
        </is>
      </c>
      <c r="G376" s="4" t="inlineStr">
        <is>
          <t>Panceta</t>
        </is>
      </c>
      <c r="H376" s="6" t="n">
        <v>286112.76</v>
      </c>
      <c r="I376" s="9" t="n">
        <v>264000</v>
      </c>
      <c r="J376" s="9" t="n">
        <v>240813.194</v>
      </c>
      <c r="K376" s="9" t="n">
        <v>231928.85</v>
      </c>
      <c r="L376" s="6">
        <f>MAX(J376 - K376, 0) * MAX((0 - 10)/(10), 0)</f>
        <v/>
      </c>
      <c r="M376" s="9">
        <f>SUMIF('Stock - ETA'!$F$3:F2202,'Rango proyecciones'!C376,'Stock - ETA'!$R$3:R2202)</f>
        <v/>
      </c>
      <c r="N376" s="9">
        <f>SUMIF('Stock - Puerto Chile'!$G$2:G649,'Rango proyecciones'!C376,'Stock - Puerto Chile'!$L$2:L649)</f>
        <v/>
      </c>
      <c r="O376" s="9" t="n"/>
      <c r="P376" s="9" t="n"/>
      <c r="Q376" s="17">
        <f>H376 + M376 + N376 + L376</f>
        <v/>
      </c>
      <c r="R376" s="9">
        <f>MAX(J376 - K376, 0) * MAX((0 - 7)/(7), 0)</f>
        <v/>
      </c>
      <c r="S376" s="9">
        <f>SUMIF('Stock - ETA'!$F$3:F2202,'Rango proyecciones'!C376,'Stock - ETA'!$H$3:H2202)</f>
        <v/>
      </c>
      <c r="T376" s="9">
        <f>SUMIF('Stock - Puerto Chile'!$G$2:G649,'Rango proyecciones'!C376,'Stock - Puerto Chile'!$N$2:N649)</f>
        <v/>
      </c>
      <c r="U376" s="9" t="n"/>
      <c r="V376" s="9" t="n"/>
      <c r="W376" s="17">
        <f>H376 + S376 + R376 + T376</f>
        <v/>
      </c>
      <c r="X376" s="6">
        <f>SUMIF('Stock - ETA'!$F$3:F2202,'Rango proyecciones'!C376,'Stock - ETA'!$S$3:S2202)</f>
        <v/>
      </c>
      <c r="Y376" s="9" t="n"/>
      <c r="Z376" s="17">
        <f>X376 + Y376</f>
        <v/>
      </c>
      <c r="AA376" s="9">
        <f>SUMIF('Stock - ETA'!$F$3:F2202,'Rango proyecciones'!C376,'Stock - ETA'!$I$3:I2202)</f>
        <v/>
      </c>
      <c r="AB376" s="9" t="n"/>
      <c r="AC376" s="17">
        <f>AA376 + AB376</f>
        <v/>
      </c>
      <c r="AD376" s="6" t="n">
        <v>220000</v>
      </c>
      <c r="AE376" s="9">
        <f>SUMIF('Stock - ETA'!$F$3:F2202,'Rango proyecciones'!C376,'Stock - ETA'!$T$3:T2202)</f>
        <v/>
      </c>
      <c r="AF376" s="17">
        <f> 0.7 * AD376 + AE376</f>
        <v/>
      </c>
      <c r="AG376" s="9">
        <f>SUMIF('Stock - ETA'!$F$3:F2202,'Rango proyecciones'!C376,'Stock - ETA'!$J$3:J2202)</f>
        <v/>
      </c>
      <c r="AH376" s="17">
        <f> 0.7 * AD376 + AG376</f>
        <v/>
      </c>
      <c r="AI376" s="6" t="n"/>
    </row>
    <row r="377">
      <c r="A377" s="4" t="inlineStr">
        <is>
          <t>Cerdo</t>
        </is>
      </c>
      <c r="B377" s="4" t="inlineStr">
        <is>
          <t>Venta Directa</t>
        </is>
      </c>
      <c r="C377" s="4" t="inlineStr">
        <is>
          <t>agrosuper asia1022930</t>
        </is>
      </c>
      <c r="D377" s="4" t="inlineStr">
        <is>
          <t>Agrosuper Asia</t>
        </is>
      </c>
      <c r="E377" s="4" t="n">
        <v>1022930</v>
      </c>
      <c r="F377" s="4" t="inlineStr">
        <is>
          <t>GO Panc S/cue Hem@ Cj Panc TJ AS</t>
        </is>
      </c>
      <c r="G377" s="4" t="inlineStr">
        <is>
          <t>Panceta</t>
        </is>
      </c>
      <c r="H377" s="6" t="n">
        <v>110042.29</v>
      </c>
      <c r="I377" s="9" t="n">
        <v>66000</v>
      </c>
      <c r="J377" s="9" t="n">
        <v>91502.427</v>
      </c>
      <c r="K377" s="9" t="n">
        <v>78024.62</v>
      </c>
      <c r="L377" s="6">
        <f>MAX(J377 - K377, 0) * MAX((0 - 10)/(10), 0)</f>
        <v/>
      </c>
      <c r="M377" s="9">
        <f>SUMIF('Stock - ETA'!$F$3:F2202,'Rango proyecciones'!C377,'Stock - ETA'!$R$3:R2202)</f>
        <v/>
      </c>
      <c r="N377" s="9">
        <f>SUMIF('Stock - Puerto Chile'!$G$2:G649,'Rango proyecciones'!C377,'Stock - Puerto Chile'!$L$2:L649)</f>
        <v/>
      </c>
      <c r="O377" s="9" t="n"/>
      <c r="P377" s="9" t="n"/>
      <c r="Q377" s="17">
        <f>H377 + M377 + N377 + L377</f>
        <v/>
      </c>
      <c r="R377" s="9">
        <f>MAX(J377 - K377, 0) * MAX((0 - 7)/(7), 0)</f>
        <v/>
      </c>
      <c r="S377" s="9">
        <f>SUMIF('Stock - ETA'!$F$3:F2202,'Rango proyecciones'!C377,'Stock - ETA'!$H$3:H2202)</f>
        <v/>
      </c>
      <c r="T377" s="9">
        <f>SUMIF('Stock - Puerto Chile'!$G$2:G649,'Rango proyecciones'!C377,'Stock - Puerto Chile'!$N$2:N649)</f>
        <v/>
      </c>
      <c r="U377" s="9" t="n"/>
      <c r="V377" s="9" t="n"/>
      <c r="W377" s="17">
        <f>H377 + S377 + R377 + T377</f>
        <v/>
      </c>
      <c r="X377" s="6">
        <f>SUMIF('Stock - ETA'!$F$3:F2202,'Rango proyecciones'!C377,'Stock - ETA'!$S$3:S2202)</f>
        <v/>
      </c>
      <c r="Y377" s="9" t="n"/>
      <c r="Z377" s="17">
        <f>X377 + Y377</f>
        <v/>
      </c>
      <c r="AA377" s="9">
        <f>SUMIF('Stock - ETA'!$F$3:F2202,'Rango proyecciones'!C377,'Stock - ETA'!$I$3:I2202)</f>
        <v/>
      </c>
      <c r="AB377" s="9" t="n"/>
      <c r="AC377" s="17">
        <f>AA377 + AB377</f>
        <v/>
      </c>
      <c r="AD377" s="6" t="n">
        <v>176000</v>
      </c>
      <c r="AE377" s="9">
        <f>SUMIF('Stock - ETA'!$F$3:F2202,'Rango proyecciones'!C377,'Stock - ETA'!$T$3:T2202)</f>
        <v/>
      </c>
      <c r="AF377" s="17">
        <f> 0.7 * AD377 + AE377</f>
        <v/>
      </c>
      <c r="AG377" s="9">
        <f>SUMIF('Stock - ETA'!$F$3:F2202,'Rango proyecciones'!C377,'Stock - ETA'!$J$3:J2202)</f>
        <v/>
      </c>
      <c r="AH377" s="17">
        <f> 0.7 * AD377 + AG377</f>
        <v/>
      </c>
      <c r="AI377" s="6" t="n"/>
    </row>
    <row r="378">
      <c r="A378" s="4" t="inlineStr">
        <is>
          <t>Cerdo</t>
        </is>
      </c>
      <c r="B378" s="4" t="inlineStr">
        <is>
          <t>Venta Directa</t>
        </is>
      </c>
      <c r="C378" s="4" t="inlineStr">
        <is>
          <t>agrosuper asia1022985</t>
        </is>
      </c>
      <c r="D378" s="4" t="inlineStr">
        <is>
          <t>Agrosuper Asia</t>
        </is>
      </c>
      <c r="E378" s="4" t="n">
        <v>1022985</v>
      </c>
      <c r="F378" s="4" t="inlineStr">
        <is>
          <t>GO Lom Vet Mad@ Cj 8,5k TJ</t>
        </is>
      </c>
      <c r="G378" s="4" t="inlineStr">
        <is>
          <t>Lomo</t>
        </is>
      </c>
      <c r="H378" s="6" t="n">
        <v>4947.06</v>
      </c>
      <c r="I378" s="9" t="n">
        <v>5000</v>
      </c>
      <c r="J378" s="9" t="n">
        <v>0</v>
      </c>
      <c r="K378" s="9" t="n">
        <v>0</v>
      </c>
      <c r="L378" s="6">
        <f>MAX(J378 - K378, 0) * MAX((0 - 10)/(10), 0)</f>
        <v/>
      </c>
      <c r="M378" s="9">
        <f>SUMIF('Stock - ETA'!$F$3:F2202,'Rango proyecciones'!C378,'Stock - ETA'!$R$3:R2202)</f>
        <v/>
      </c>
      <c r="N378" s="9">
        <f>SUMIF('Stock - Puerto Chile'!$G$2:G649,'Rango proyecciones'!C378,'Stock - Puerto Chile'!$L$2:L649)</f>
        <v/>
      </c>
      <c r="O378" s="9" t="n"/>
      <c r="P378" s="9" t="n"/>
      <c r="Q378" s="17">
        <f>H378 + M378 + N378 + L378</f>
        <v/>
      </c>
      <c r="R378" s="9">
        <f>MAX(J378 - K378, 0) * MAX((0 - 7)/(7), 0)</f>
        <v/>
      </c>
      <c r="S378" s="9">
        <f>SUMIF('Stock - ETA'!$F$3:F2202,'Rango proyecciones'!C378,'Stock - ETA'!$H$3:H2202)</f>
        <v/>
      </c>
      <c r="T378" s="9">
        <f>SUMIF('Stock - Puerto Chile'!$G$2:G649,'Rango proyecciones'!C378,'Stock - Puerto Chile'!$N$2:N649)</f>
        <v/>
      </c>
      <c r="U378" s="9" t="n"/>
      <c r="V378" s="9" t="n"/>
      <c r="W378" s="17">
        <f>H378 + S378 + R378 + T378</f>
        <v/>
      </c>
      <c r="X378" s="6">
        <f>SUMIF('Stock - ETA'!$F$3:F2202,'Rango proyecciones'!C378,'Stock - ETA'!$S$3:S2202)</f>
        <v/>
      </c>
      <c r="Y378" s="9" t="n"/>
      <c r="Z378" s="17">
        <f>X378 + Y378</f>
        <v/>
      </c>
      <c r="AA378" s="9">
        <f>SUMIF('Stock - ETA'!$F$3:F2202,'Rango proyecciones'!C378,'Stock - ETA'!$I$3:I2202)</f>
        <v/>
      </c>
      <c r="AB378" s="9" t="n"/>
      <c r="AC378" s="17">
        <f>AA378 + AB378</f>
        <v/>
      </c>
      <c r="AD378" s="6" t="n"/>
      <c r="AE378" s="9">
        <f>SUMIF('Stock - ETA'!$F$3:F2202,'Rango proyecciones'!C378,'Stock - ETA'!$T$3:T2202)</f>
        <v/>
      </c>
      <c r="AF378" s="17">
        <f> 0.7 * AD378 + AE378</f>
        <v/>
      </c>
      <c r="AG378" s="9">
        <f>SUMIF('Stock - ETA'!$F$3:F2202,'Rango proyecciones'!C378,'Stock - ETA'!$J$3:J2202)</f>
        <v/>
      </c>
      <c r="AH378" s="17">
        <f> 0.7 * AD378 + AG378</f>
        <v/>
      </c>
      <c r="AI378" s="6" t="n"/>
    </row>
    <row r="379">
      <c r="A379" s="4" t="inlineStr">
        <is>
          <t>Cerdo</t>
        </is>
      </c>
      <c r="B379" s="4" t="inlineStr">
        <is>
          <t>Venta Directa</t>
        </is>
      </c>
      <c r="C379" s="4" t="inlineStr">
        <is>
          <t>agrosuper asia1023037</t>
        </is>
      </c>
      <c r="D379" s="4" t="inlineStr">
        <is>
          <t>Agrosuper Asia</t>
        </is>
      </c>
      <c r="E379" s="4" t="n">
        <v>1023037</v>
      </c>
      <c r="F379" s="4" t="inlineStr">
        <is>
          <t>GO Panc S/cue@ Cj Panc 16k AS</t>
        </is>
      </c>
      <c r="G379" s="4" t="inlineStr">
        <is>
          <t>Panceta</t>
        </is>
      </c>
      <c r="H379" s="6" t="n">
        <v>66033.66</v>
      </c>
      <c r="I379" s="9" t="n">
        <v>110000</v>
      </c>
      <c r="J379" s="9" t="n">
        <v>67952.02800000001</v>
      </c>
      <c r="K379" s="9" t="n">
        <v>52107.71</v>
      </c>
      <c r="L379" s="6">
        <f>MAX(J379 - K379, 0) * MAX((0 - 10)/(10), 0)</f>
        <v/>
      </c>
      <c r="M379" s="9">
        <f>SUMIF('Stock - ETA'!$F$3:F2202,'Rango proyecciones'!C379,'Stock - ETA'!$R$3:R2202)</f>
        <v/>
      </c>
      <c r="N379" s="9">
        <f>SUMIF('Stock - Puerto Chile'!$G$2:G649,'Rango proyecciones'!C379,'Stock - Puerto Chile'!$L$2:L649)</f>
        <v/>
      </c>
      <c r="O379" s="9" t="n"/>
      <c r="P379" s="9" t="n"/>
      <c r="Q379" s="17">
        <f>H379 + M379 + N379 + L379</f>
        <v/>
      </c>
      <c r="R379" s="9">
        <f>MAX(J379 - K379, 0) * MAX((0 - 7)/(7), 0)</f>
        <v/>
      </c>
      <c r="S379" s="9">
        <f>SUMIF('Stock - ETA'!$F$3:F2202,'Rango proyecciones'!C379,'Stock - ETA'!$H$3:H2202)</f>
        <v/>
      </c>
      <c r="T379" s="9">
        <f>SUMIF('Stock - Puerto Chile'!$G$2:G649,'Rango proyecciones'!C379,'Stock - Puerto Chile'!$N$2:N649)</f>
        <v/>
      </c>
      <c r="U379" s="9" t="n"/>
      <c r="V379" s="9" t="n"/>
      <c r="W379" s="17">
        <f>H379 + S379 + R379 + T379</f>
        <v/>
      </c>
      <c r="X379" s="6">
        <f>SUMIF('Stock - ETA'!$F$3:F2202,'Rango proyecciones'!C379,'Stock - ETA'!$S$3:S2202)</f>
        <v/>
      </c>
      <c r="Y379" s="9" t="n"/>
      <c r="Z379" s="17">
        <f>X379 + Y379</f>
        <v/>
      </c>
      <c r="AA379" s="9">
        <f>SUMIF('Stock - ETA'!$F$3:F2202,'Rango proyecciones'!C379,'Stock - ETA'!$I$3:I2202)</f>
        <v/>
      </c>
      <c r="AB379" s="9" t="n"/>
      <c r="AC379" s="17">
        <f>AA379 + AB379</f>
        <v/>
      </c>
      <c r="AD379" s="6" t="n">
        <v>132000</v>
      </c>
      <c r="AE379" s="9">
        <f>SUMIF('Stock - ETA'!$F$3:F2202,'Rango proyecciones'!C379,'Stock - ETA'!$T$3:T2202)</f>
        <v/>
      </c>
      <c r="AF379" s="17">
        <f> 0.7 * AD379 + AE379</f>
        <v/>
      </c>
      <c r="AG379" s="9">
        <f>SUMIF('Stock - ETA'!$F$3:F2202,'Rango proyecciones'!C379,'Stock - ETA'!$J$3:J2202)</f>
        <v/>
      </c>
      <c r="AH379" s="17">
        <f> 0.7 * AD379 + AG379</f>
        <v/>
      </c>
      <c r="AI379" s="6" t="n"/>
    </row>
    <row r="380">
      <c r="A380" s="4" t="inlineStr">
        <is>
          <t>Cerdo</t>
        </is>
      </c>
      <c r="B380" s="4" t="inlineStr">
        <is>
          <t>Venta Directa</t>
        </is>
      </c>
      <c r="C380" s="4" t="inlineStr">
        <is>
          <t>agrosuper asia1023038</t>
        </is>
      </c>
      <c r="D380" s="4" t="inlineStr">
        <is>
          <t>Agrosuper Asia</t>
        </is>
      </c>
      <c r="E380" s="4" t="n">
        <v>1023038</v>
      </c>
      <c r="F380" s="4" t="inlineStr">
        <is>
          <t>GO Lom Vet@ Cj 8k AS</t>
        </is>
      </c>
      <c r="G380" s="4" t="inlineStr">
        <is>
          <t>Lomo</t>
        </is>
      </c>
      <c r="H380" s="6" t="n">
        <v>88013.89999999999</v>
      </c>
      <c r="I380" s="9" t="n">
        <v>44000</v>
      </c>
      <c r="J380" s="9" t="n">
        <v>69029.042</v>
      </c>
      <c r="K380" s="9" t="n">
        <v>80857.10000000001</v>
      </c>
      <c r="L380" s="6">
        <f>MAX(J380 - K380, 0) * MAX((0 - 10)/(10), 0)</f>
        <v/>
      </c>
      <c r="M380" s="9">
        <f>SUMIF('Stock - ETA'!$F$3:F2202,'Rango proyecciones'!C380,'Stock - ETA'!$R$3:R2202)</f>
        <v/>
      </c>
      <c r="N380" s="9">
        <f>SUMIF('Stock - Puerto Chile'!$G$2:G649,'Rango proyecciones'!C380,'Stock - Puerto Chile'!$L$2:L649)</f>
        <v/>
      </c>
      <c r="O380" s="9" t="n"/>
      <c r="P380" s="9" t="n"/>
      <c r="Q380" s="17">
        <f>H380 + M380 + N380 + L380</f>
        <v/>
      </c>
      <c r="R380" s="9">
        <f>MAX(J380 - K380, 0) * MAX((0 - 7)/(7), 0)</f>
        <v/>
      </c>
      <c r="S380" s="9">
        <f>SUMIF('Stock - ETA'!$F$3:F2202,'Rango proyecciones'!C380,'Stock - ETA'!$H$3:H2202)</f>
        <v/>
      </c>
      <c r="T380" s="9">
        <f>SUMIF('Stock - Puerto Chile'!$G$2:G649,'Rango proyecciones'!C380,'Stock - Puerto Chile'!$N$2:N649)</f>
        <v/>
      </c>
      <c r="U380" s="9" t="n"/>
      <c r="V380" s="9" t="n"/>
      <c r="W380" s="17">
        <f>H380 + S380 + R380 + T380</f>
        <v/>
      </c>
      <c r="X380" s="6">
        <f>SUMIF('Stock - ETA'!$F$3:F2202,'Rango proyecciones'!C380,'Stock - ETA'!$S$3:S2202)</f>
        <v/>
      </c>
      <c r="Y380" s="9" t="n"/>
      <c r="Z380" s="17">
        <f>X380 + Y380</f>
        <v/>
      </c>
      <c r="AA380" s="9">
        <f>SUMIF('Stock - ETA'!$F$3:F2202,'Rango proyecciones'!C380,'Stock - ETA'!$I$3:I2202)</f>
        <v/>
      </c>
      <c r="AB380" s="9" t="n"/>
      <c r="AC380" s="17">
        <f>AA380 + AB380</f>
        <v/>
      </c>
      <c r="AD380" s="6" t="n">
        <v>110000</v>
      </c>
      <c r="AE380" s="9">
        <f>SUMIF('Stock - ETA'!$F$3:F2202,'Rango proyecciones'!C380,'Stock - ETA'!$T$3:T2202)</f>
        <v/>
      </c>
      <c r="AF380" s="17">
        <f> 0.7 * AD380 + AE380</f>
        <v/>
      </c>
      <c r="AG380" s="9">
        <f>SUMIF('Stock - ETA'!$F$3:F2202,'Rango proyecciones'!C380,'Stock - ETA'!$J$3:J2202)</f>
        <v/>
      </c>
      <c r="AH380" s="17">
        <f> 0.7 * AD380 + AG380</f>
        <v/>
      </c>
      <c r="AI380" s="6" t="n"/>
    </row>
    <row r="381">
      <c r="A381" s="4" t="inlineStr">
        <is>
          <t>Cerdo</t>
        </is>
      </c>
      <c r="B381" s="4" t="inlineStr">
        <is>
          <t>Venta Directa</t>
        </is>
      </c>
      <c r="C381" s="4" t="inlineStr">
        <is>
          <t>agrosuper asia1023090</t>
        </is>
      </c>
      <c r="D381" s="4" t="inlineStr">
        <is>
          <t>Agrosuper Asia</t>
        </is>
      </c>
      <c r="E381" s="4" t="n">
        <v>1023090</v>
      </c>
      <c r="F381" s="4" t="inlineStr">
        <is>
          <t>GO Panc S/cue S/h@ Cj Panc 16k AS</t>
        </is>
      </c>
      <c r="G381" s="4" t="inlineStr">
        <is>
          <t>Panceta</t>
        </is>
      </c>
      <c r="H381" s="6" t="n">
        <v>0</v>
      </c>
      <c r="I381" s="9" t="n">
        <v>22000</v>
      </c>
      <c r="J381" s="9" t="n">
        <v>23311.771</v>
      </c>
      <c r="K381" s="9" t="n">
        <v>27681.16</v>
      </c>
      <c r="L381" s="6">
        <f>MAX(J381 - K381, 0) * MAX((0 - 10)/(10), 0)</f>
        <v/>
      </c>
      <c r="M381" s="9">
        <f>SUMIF('Stock - ETA'!$F$3:F2202,'Rango proyecciones'!C381,'Stock - ETA'!$R$3:R2202)</f>
        <v/>
      </c>
      <c r="N381" s="9">
        <f>SUMIF('Stock - Puerto Chile'!$G$2:G649,'Rango proyecciones'!C381,'Stock - Puerto Chile'!$L$2:L649)</f>
        <v/>
      </c>
      <c r="O381" s="9" t="n"/>
      <c r="P381" s="9" t="n"/>
      <c r="Q381" s="17">
        <f>H381 + M381 + N381 + L381</f>
        <v/>
      </c>
      <c r="R381" s="9">
        <f>MAX(J381 - K381, 0) * MAX((0 - 7)/(7), 0)</f>
        <v/>
      </c>
      <c r="S381" s="9">
        <f>SUMIF('Stock - ETA'!$F$3:F2202,'Rango proyecciones'!C381,'Stock - ETA'!$H$3:H2202)</f>
        <v/>
      </c>
      <c r="T381" s="9">
        <f>SUMIF('Stock - Puerto Chile'!$G$2:G649,'Rango proyecciones'!C381,'Stock - Puerto Chile'!$N$2:N649)</f>
        <v/>
      </c>
      <c r="U381" s="9" t="n"/>
      <c r="V381" s="9" t="n"/>
      <c r="W381" s="17">
        <f>H381 + S381 + R381 + T381</f>
        <v/>
      </c>
      <c r="X381" s="6">
        <f>SUMIF('Stock - ETA'!$F$3:F2202,'Rango proyecciones'!C381,'Stock - ETA'!$S$3:S2202)</f>
        <v/>
      </c>
      <c r="Y381" s="9" t="n"/>
      <c r="Z381" s="17">
        <f>X381 + Y381</f>
        <v/>
      </c>
      <c r="AA381" s="9">
        <f>SUMIF('Stock - ETA'!$F$3:F2202,'Rango proyecciones'!C381,'Stock - ETA'!$I$3:I2202)</f>
        <v/>
      </c>
      <c r="AB381" s="9" t="n"/>
      <c r="AC381" s="17">
        <f>AA381 + AB381</f>
        <v/>
      </c>
      <c r="AD381" s="6" t="n">
        <v>22000</v>
      </c>
      <c r="AE381" s="9">
        <f>SUMIF('Stock - ETA'!$F$3:F2202,'Rango proyecciones'!C381,'Stock - ETA'!$T$3:T2202)</f>
        <v/>
      </c>
      <c r="AF381" s="17">
        <f> 0.7 * AD381 + AE381</f>
        <v/>
      </c>
      <c r="AG381" s="9">
        <f>SUMIF('Stock - ETA'!$F$3:F2202,'Rango proyecciones'!C381,'Stock - ETA'!$J$3:J2202)</f>
        <v/>
      </c>
      <c r="AH381" s="17">
        <f> 0.7 * AD381 + AG381</f>
        <v/>
      </c>
      <c r="AI381" s="6" t="n"/>
    </row>
    <row r="382">
      <c r="A382" s="4" t="inlineStr">
        <is>
          <t>Cerdo</t>
        </is>
      </c>
      <c r="B382" s="4" t="inlineStr">
        <is>
          <t>Venta Directa</t>
        </is>
      </c>
      <c r="C382" s="4" t="inlineStr">
        <is>
          <t>agrosuper asia1023144</t>
        </is>
      </c>
      <c r="D382" s="4" t="inlineStr">
        <is>
          <t>Agrosuper Asia</t>
        </is>
      </c>
      <c r="E382" s="4" t="n">
        <v>1023144</v>
      </c>
      <c r="F382" s="4" t="inlineStr">
        <is>
          <t>GO Papda C/Cue granel@ Bo Cj AS</t>
        </is>
      </c>
      <c r="G382" s="4" t="inlineStr">
        <is>
          <t>Plancha</t>
        </is>
      </c>
      <c r="H382" s="6" t="n">
        <v>24001.93</v>
      </c>
      <c r="I382" s="9" t="n">
        <v>0</v>
      </c>
      <c r="J382" s="9" t="n">
        <v>32552</v>
      </c>
      <c r="K382" s="9" t="n">
        <v>14411.74</v>
      </c>
      <c r="L382" s="6">
        <f>MAX(J382 - K382, 0) * MAX((0 - 10)/(10), 0)</f>
        <v/>
      </c>
      <c r="M382" s="9">
        <f>SUMIF('Stock - ETA'!$F$3:F2202,'Rango proyecciones'!C382,'Stock - ETA'!$R$3:R2202)</f>
        <v/>
      </c>
      <c r="N382" s="9">
        <f>SUMIF('Stock - Puerto Chile'!$G$2:G649,'Rango proyecciones'!C382,'Stock - Puerto Chile'!$L$2:L649)</f>
        <v/>
      </c>
      <c r="O382" s="9" t="n"/>
      <c r="P382" s="9" t="n"/>
      <c r="Q382" s="17">
        <f>H382 + M382 + N382 + L382</f>
        <v/>
      </c>
      <c r="R382" s="9">
        <f>MAX(J382 - K382, 0) * MAX((0 - 7)/(7), 0)</f>
        <v/>
      </c>
      <c r="S382" s="9">
        <f>SUMIF('Stock - ETA'!$F$3:F2202,'Rango proyecciones'!C382,'Stock - ETA'!$H$3:H2202)</f>
        <v/>
      </c>
      <c r="T382" s="9">
        <f>SUMIF('Stock - Puerto Chile'!$G$2:G649,'Rango proyecciones'!C382,'Stock - Puerto Chile'!$N$2:N649)</f>
        <v/>
      </c>
      <c r="U382" s="9" t="n"/>
      <c r="V382" s="9" t="n"/>
      <c r="W382" s="17">
        <f>H382 + S382 + R382 + T382</f>
        <v/>
      </c>
      <c r="X382" s="6">
        <f>SUMIF('Stock - ETA'!$F$3:F2202,'Rango proyecciones'!C382,'Stock - ETA'!$S$3:S2202)</f>
        <v/>
      </c>
      <c r="Y382" s="9" t="n"/>
      <c r="Z382" s="17">
        <f>X382 + Y382</f>
        <v/>
      </c>
      <c r="AA382" s="9">
        <f>SUMIF('Stock - ETA'!$F$3:F2202,'Rango proyecciones'!C382,'Stock - ETA'!$I$3:I2202)</f>
        <v/>
      </c>
      <c r="AB382" s="9" t="n"/>
      <c r="AC382" s="17">
        <f>AA382 + AB382</f>
        <v/>
      </c>
      <c r="AD382" s="6" t="n">
        <v>34684</v>
      </c>
      <c r="AE382" s="9">
        <f>SUMIF('Stock - ETA'!$F$3:F2202,'Rango proyecciones'!C382,'Stock - ETA'!$T$3:T2202)</f>
        <v/>
      </c>
      <c r="AF382" s="17">
        <f> 0.7 * AD382 + AE382</f>
        <v/>
      </c>
      <c r="AG382" s="9">
        <f>SUMIF('Stock - ETA'!$F$3:F2202,'Rango proyecciones'!C382,'Stock - ETA'!$J$3:J2202)</f>
        <v/>
      </c>
      <c r="AH382" s="17">
        <f> 0.7 * AD382 + AG382</f>
        <v/>
      </c>
      <c r="AI382" s="6" t="n"/>
    </row>
    <row r="383">
      <c r="A383" s="4" t="inlineStr">
        <is>
          <t>Cerdo</t>
        </is>
      </c>
      <c r="B383" s="4" t="inlineStr">
        <is>
          <t>Venta Directa</t>
        </is>
      </c>
      <c r="C383" s="4" t="inlineStr">
        <is>
          <t>agrosuper asia1023283</t>
        </is>
      </c>
      <c r="D383" s="4" t="inlineStr">
        <is>
          <t>Agrosuper Asia</t>
        </is>
      </c>
      <c r="E383" s="4" t="n">
        <v>1023283</v>
      </c>
      <c r="F383" s="4" t="inlineStr">
        <is>
          <t>GO Grasa Chaleco@ Cj 10k AS</t>
        </is>
      </c>
      <c r="G383" s="4" t="inlineStr">
        <is>
          <t>Subprod</t>
        </is>
      </c>
      <c r="H383" s="6" t="n">
        <v>72371.14</v>
      </c>
      <c r="I383" s="9" t="n">
        <v>72000</v>
      </c>
      <c r="J383" s="9" t="n">
        <v>60499.932</v>
      </c>
      <c r="K383" s="9" t="n">
        <v>48724.03</v>
      </c>
      <c r="L383" s="6">
        <f>MAX(J383 - K383, 0) * MAX((0 - 10)/(10), 0)</f>
        <v/>
      </c>
      <c r="M383" s="9">
        <f>SUMIF('Stock - ETA'!$F$3:F2202,'Rango proyecciones'!C383,'Stock - ETA'!$R$3:R2202)</f>
        <v/>
      </c>
      <c r="N383" s="9">
        <f>SUMIF('Stock - Puerto Chile'!$G$2:G649,'Rango proyecciones'!C383,'Stock - Puerto Chile'!$L$2:L649)</f>
        <v/>
      </c>
      <c r="O383" s="9" t="n"/>
      <c r="P383" s="9" t="n"/>
      <c r="Q383" s="17">
        <f>H383 + M383 + N383 + L383</f>
        <v/>
      </c>
      <c r="R383" s="9">
        <f>MAX(J383 - K383, 0) * MAX((0 - 7)/(7), 0)</f>
        <v/>
      </c>
      <c r="S383" s="9">
        <f>SUMIF('Stock - ETA'!$F$3:F2202,'Rango proyecciones'!C383,'Stock - ETA'!$H$3:H2202)</f>
        <v/>
      </c>
      <c r="T383" s="9">
        <f>SUMIF('Stock - Puerto Chile'!$G$2:G649,'Rango proyecciones'!C383,'Stock - Puerto Chile'!$N$2:N649)</f>
        <v/>
      </c>
      <c r="U383" s="9" t="n"/>
      <c r="V383" s="9" t="n"/>
      <c r="W383" s="17">
        <f>H383 + S383 + R383 + T383</f>
        <v/>
      </c>
      <c r="X383" s="6">
        <f>SUMIF('Stock - ETA'!$F$3:F2202,'Rango proyecciones'!C383,'Stock - ETA'!$S$3:S2202)</f>
        <v/>
      </c>
      <c r="Y383" s="9" t="n"/>
      <c r="Z383" s="17">
        <f>X383 + Y383</f>
        <v/>
      </c>
      <c r="AA383" s="9">
        <f>SUMIF('Stock - ETA'!$F$3:F2202,'Rango proyecciones'!C383,'Stock - ETA'!$I$3:I2202)</f>
        <v/>
      </c>
      <c r="AB383" s="9" t="n"/>
      <c r="AC383" s="17">
        <f>AA383 + AB383</f>
        <v/>
      </c>
      <c r="AD383" s="6" t="n"/>
      <c r="AE383" s="9">
        <f>SUMIF('Stock - ETA'!$F$3:F2202,'Rango proyecciones'!C383,'Stock - ETA'!$T$3:T2202)</f>
        <v/>
      </c>
      <c r="AF383" s="17">
        <f> 0.7 * AD383 + AE383</f>
        <v/>
      </c>
      <c r="AG383" s="9">
        <f>SUMIF('Stock - ETA'!$F$3:F2202,'Rango proyecciones'!C383,'Stock - ETA'!$J$3:J2202)</f>
        <v/>
      </c>
      <c r="AH383" s="17">
        <f> 0.7 * AD383 + AG383</f>
        <v/>
      </c>
      <c r="AI383" s="6" t="n"/>
    </row>
    <row r="384">
      <c r="A384" s="4" t="inlineStr">
        <is>
          <t>Cerdo</t>
        </is>
      </c>
      <c r="B384" s="4" t="inlineStr">
        <is>
          <t>Venta Directa</t>
        </is>
      </c>
      <c r="C384" s="4" t="inlineStr">
        <is>
          <t>agrosuper asia1023490</t>
        </is>
      </c>
      <c r="D384" s="4" t="inlineStr">
        <is>
          <t>Agrosuper Asia</t>
        </is>
      </c>
      <c r="E384" s="4" t="n">
        <v>1023490</v>
      </c>
      <c r="F384" s="4" t="inlineStr">
        <is>
          <t>GO Pana s/Corazon@ Bo Cj 10k AS</t>
        </is>
      </c>
      <c r="G384" s="4" t="inlineStr">
        <is>
          <t>Subprod</t>
        </is>
      </c>
      <c r="H384" s="6" t="n">
        <v>48000</v>
      </c>
      <c r="I384" s="9" t="n">
        <v>0</v>
      </c>
      <c r="J384" s="9" t="n">
        <v>50000</v>
      </c>
      <c r="K384" s="9" t="n">
        <v>195188.77</v>
      </c>
      <c r="L384" s="6">
        <f>MAX(J384 - K384, 0) * MAX((0 - 10)/(10), 0)</f>
        <v/>
      </c>
      <c r="M384" s="9">
        <f>SUMIF('Stock - ETA'!$F$3:F2202,'Rango proyecciones'!C384,'Stock - ETA'!$R$3:R2202)</f>
        <v/>
      </c>
      <c r="N384" s="9">
        <f>SUMIF('Stock - Puerto Chile'!$G$2:G649,'Rango proyecciones'!C384,'Stock - Puerto Chile'!$L$2:L649)</f>
        <v/>
      </c>
      <c r="O384" s="9" t="n"/>
      <c r="P384" s="9" t="n"/>
      <c r="Q384" s="17">
        <f>H384 + M384 + N384 + L384</f>
        <v/>
      </c>
      <c r="R384" s="9">
        <f>MAX(J384 - K384, 0) * MAX((0 - 7)/(7), 0)</f>
        <v/>
      </c>
      <c r="S384" s="9">
        <f>SUMIF('Stock - ETA'!$F$3:F2202,'Rango proyecciones'!C384,'Stock - ETA'!$H$3:H2202)</f>
        <v/>
      </c>
      <c r="T384" s="9">
        <f>SUMIF('Stock - Puerto Chile'!$G$2:G649,'Rango proyecciones'!C384,'Stock - Puerto Chile'!$N$2:N649)</f>
        <v/>
      </c>
      <c r="U384" s="9" t="n"/>
      <c r="V384" s="9" t="n"/>
      <c r="W384" s="17">
        <f>H384 + S384 + R384 + T384</f>
        <v/>
      </c>
      <c r="X384" s="6">
        <f>SUMIF('Stock - ETA'!$F$3:F2202,'Rango proyecciones'!C384,'Stock - ETA'!$S$3:S2202)</f>
        <v/>
      </c>
      <c r="Y384" s="9" t="n"/>
      <c r="Z384" s="17">
        <f>X384 + Y384</f>
        <v/>
      </c>
      <c r="AA384" s="9">
        <f>SUMIF('Stock - ETA'!$F$3:F2202,'Rango proyecciones'!C384,'Stock - ETA'!$I$3:I2202)</f>
        <v/>
      </c>
      <c r="AB384" s="9" t="n"/>
      <c r="AC384" s="17">
        <f>AA384 + AB384</f>
        <v/>
      </c>
      <c r="AD384" s="6" t="n"/>
      <c r="AE384" s="9">
        <f>SUMIF('Stock - ETA'!$F$3:F2202,'Rango proyecciones'!C384,'Stock - ETA'!$T$3:T2202)</f>
        <v/>
      </c>
      <c r="AF384" s="17">
        <f> 0.7 * AD384 + AE384</f>
        <v/>
      </c>
      <c r="AG384" s="9">
        <f>SUMIF('Stock - ETA'!$F$3:F2202,'Rango proyecciones'!C384,'Stock - ETA'!$J$3:J2202)</f>
        <v/>
      </c>
      <c r="AH384" s="17">
        <f> 0.7 * AD384 + AG384</f>
        <v/>
      </c>
      <c r="AI384" s="6" t="n"/>
    </row>
    <row r="385">
      <c r="A385" s="4" t="inlineStr">
        <is>
          <t>Pavo</t>
        </is>
      </c>
      <c r="B385" s="4" t="inlineStr">
        <is>
          <t>Venta Local</t>
        </is>
      </c>
      <c r="C385" s="4" t="inlineStr">
        <is>
          <t>agro america1030239</t>
        </is>
      </c>
      <c r="D385" s="4" t="inlineStr">
        <is>
          <t>Agro America</t>
        </is>
      </c>
      <c r="E385" s="4" t="n">
        <v>1030239</v>
      </c>
      <c r="F385" s="4" t="inlineStr">
        <is>
          <t>PV Ctro Pta Ala 30 Lb@ Bo Cj SO</t>
        </is>
      </c>
      <c r="G385" s="4" t="inlineStr">
        <is>
          <t>Ala</t>
        </is>
      </c>
      <c r="H385" s="6" t="n">
        <v>30413.344</v>
      </c>
      <c r="I385" s="9" t="n">
        <v>30309</v>
      </c>
      <c r="J385" s="9" t="n">
        <v>20156</v>
      </c>
      <c r="K385" s="9" t="n">
        <v>16846.58</v>
      </c>
      <c r="L385" s="6">
        <f>MAX(J385 - K385, 0) * MAX((0 - 10)/(10), 0)</f>
        <v/>
      </c>
      <c r="M385" s="9">
        <f>SUMIFS('Stock - ETA'!$R$3:R2202,'Stock - ETA'!$F$3:F2202,'Rango proyecciones'!C385,'Stock - ETA'!$AA$3:AA2202,'Rango proyecciones'!$AJ$5)</f>
        <v/>
      </c>
      <c r="N385" s="9">
        <f>SUMIF('Stock - Puerto Chile'!$G$2:G649,'Rango proyecciones'!C385,'Stock - Puerto Chile'!$L$2:L649)</f>
        <v/>
      </c>
      <c r="O385" s="9">
        <f>0 * (0 / 24)</f>
        <v/>
      </c>
      <c r="P385" s="9">
        <f>95.27 * (0 / 24)</f>
        <v/>
      </c>
      <c r="Q385" s="17">
        <f>H385 + P385 + M385</f>
        <v/>
      </c>
      <c r="R385" s="9">
        <f>MAX(J385 - K385, 0) * MAX((0 - 7)/(7), 0)</f>
        <v/>
      </c>
      <c r="S385" s="9">
        <f>SUMIFS('Stock - ETA'!$H$3:H2202,'Stock - ETA'!$F$3:F2202,'Rango proyecciones'!C385,'Stock - ETA'!$Q$3:Q2202,'Rango proyecciones'!$AJ$5)</f>
        <v/>
      </c>
      <c r="T385" s="9">
        <f>SUMIF('Stock - Puerto Chile'!$G$2:G649,'Rango proyecciones'!C385,'Stock - Puerto Chile'!$N$2:N649)</f>
        <v/>
      </c>
      <c r="U385" s="9">
        <f>0 * (0 / 24)</f>
        <v/>
      </c>
      <c r="V385" s="9">
        <f>95.27 * (0 / 24)</f>
        <v/>
      </c>
      <c r="W385" s="17">
        <f>H385 + V385 + S385</f>
        <v/>
      </c>
      <c r="X385" s="6">
        <f>SUMIFS('Stock - ETA'!$S$3:S2202,'Stock - ETA'!$F$3:F2202,'Rango proyecciones'!C385,'Stock - ETA'!$AA$3:AA2202,'Rango proyecciones'!$AJ$5) + SUMIFS('Stock - ETA'!$R$3:R2202,'Stock - ETA'!$F$3:F2202,'Rango proyecciones'!C385,'Stock - ETA'!$AA$3:AA2202,'Rango proyecciones'!$AJ$7)</f>
        <v/>
      </c>
      <c r="Y385" s="9" t="n"/>
      <c r="Z385" s="17">
        <f>X385 + Y385</f>
        <v/>
      </c>
      <c r="AA385" s="9">
        <f>SUMIFS('Stock - ETA'!$I$3:I2202,'Stock - ETA'!$F$3:F2202,'Rango proyecciones'!C385,'Stock - ETA'!$Q$3:Q2202,'Rango proyecciones'!$AJ$5) + SUMIFS('Stock - ETA'!$H$3:H2202,'Stock - ETA'!$F$3:F2202,'Rango proyecciones'!C385,'Stock - ETA'!$Q$3:Q2202,'Rango proyecciones'!$AJ$7)</f>
        <v/>
      </c>
      <c r="AB385" s="9" t="n"/>
      <c r="AC385" s="17">
        <f>AA385 + AB385</f>
        <v/>
      </c>
      <c r="AD385" s="6" t="n">
        <v>24041</v>
      </c>
      <c r="AE385" s="9">
        <f>SUMIFS('Stock - ETA'!$T$3:T2202,'Stock - ETA'!$F$3:F2202,'Rango proyecciones'!C385,'Stock - ETA'!$AA$3:AA2202,'Rango proyecciones'!$AJ$5) + SUMIFS('Stock - ETA'!$S$3:S2202,'Stock - ETA'!$F$3:F2202,'Rango proyecciones'!C385,'Stock - ETA'!$AA$3:AA2202,'Rango proyecciones'!$AJ$8)</f>
        <v/>
      </c>
      <c r="AF385" s="17">
        <f> 0.6 * AD385 + AE385</f>
        <v/>
      </c>
      <c r="AG385" s="9">
        <f>SUMIFS('Stock - ETA'!$J$3:J2202,'Stock - ETA'!$F$3:F2202,'Rango proyecciones'!C385,'Stock - ETA'!$Q$3:Q2202,'Rango proyecciones'!$AJ$5) + SUMIFS('Stock - ETA'!$I$3:I2202,'Stock - ETA'!$F$3:F2202,'Rango proyecciones'!C385,'Stock - ETA'!$Q$3:Q2202,'Rango proyecciones'!$AJ$8)</f>
        <v/>
      </c>
      <c r="AH385" s="17">
        <f> 0.6 * AD385 + AG385</f>
        <v/>
      </c>
      <c r="AI385" s="6" t="n"/>
    </row>
    <row r="386">
      <c r="A386" s="4" t="inlineStr">
        <is>
          <t>Pavo</t>
        </is>
      </c>
      <c r="B386" s="4" t="inlineStr">
        <is>
          <t>Venta Local</t>
        </is>
      </c>
      <c r="C386" s="4" t="inlineStr">
        <is>
          <t>agro america1030360</t>
        </is>
      </c>
      <c r="D386" s="4" t="inlineStr">
        <is>
          <t>Agro America</t>
        </is>
      </c>
      <c r="E386" s="4" t="n">
        <v>1030360</v>
      </c>
      <c r="F386" s="4" t="inlineStr">
        <is>
          <t>PV Pch MA 15% 14-16 Lb@ Bo Cj 20k SO</t>
        </is>
      </c>
      <c r="G386" s="4" t="inlineStr">
        <is>
          <t>Pech</t>
        </is>
      </c>
      <c r="H386" s="6" t="n">
        <v>0</v>
      </c>
      <c r="I386" s="9" t="n">
        <v>4920</v>
      </c>
      <c r="J386" s="9" t="n">
        <v>4592</v>
      </c>
      <c r="K386" s="9" t="n">
        <v>4959.22</v>
      </c>
      <c r="L386" s="6">
        <f>MAX(J386 - K386, 0) * MAX((0 - 10)/(10), 0)</f>
        <v/>
      </c>
      <c r="M386" s="9">
        <f>SUMIFS('Stock - ETA'!$R$3:R2202,'Stock - ETA'!$F$3:F2202,'Rango proyecciones'!C386,'Stock - ETA'!$AA$3:AA2202,'Rango proyecciones'!$AJ$5)</f>
        <v/>
      </c>
      <c r="N386" s="9">
        <f>SUMIF('Stock - Puerto Chile'!$G$2:G649,'Rango proyecciones'!C386,'Stock - Puerto Chile'!$L$2:L649)</f>
        <v/>
      </c>
      <c r="O386" s="9" t="n"/>
      <c r="P386" s="9" t="n"/>
      <c r="Q386" s="17">
        <f>H386 + P386 + M386</f>
        <v/>
      </c>
      <c r="R386" s="9">
        <f>MAX(J386 - K386, 0) * MAX((0 - 7)/(7), 0)</f>
        <v/>
      </c>
      <c r="S386" s="9">
        <f>SUMIFS('Stock - ETA'!$H$3:H2202,'Stock - ETA'!$F$3:F2202,'Rango proyecciones'!C386,'Stock - ETA'!$Q$3:Q2202,'Rango proyecciones'!$AJ$5)</f>
        <v/>
      </c>
      <c r="T386" s="9">
        <f>SUMIF('Stock - Puerto Chile'!$G$2:G649,'Rango proyecciones'!C386,'Stock - Puerto Chile'!$N$2:N649)</f>
        <v/>
      </c>
      <c r="U386" s="9" t="n"/>
      <c r="V386" s="9" t="n"/>
      <c r="W386" s="17">
        <f>H386 + V386 + S386</f>
        <v/>
      </c>
      <c r="X386" s="6">
        <f>SUMIFS('Stock - ETA'!$S$3:S2202,'Stock - ETA'!$F$3:F2202,'Rango proyecciones'!C386,'Stock - ETA'!$AA$3:AA2202,'Rango proyecciones'!$AJ$5) + SUMIFS('Stock - ETA'!$R$3:R2202,'Stock - ETA'!$F$3:F2202,'Rango proyecciones'!C386,'Stock - ETA'!$AA$3:AA2202,'Rango proyecciones'!$AJ$7)</f>
        <v/>
      </c>
      <c r="Y386" s="9" t="n"/>
      <c r="Z386" s="17">
        <f>X386 + Y386</f>
        <v/>
      </c>
      <c r="AA386" s="9">
        <f>SUMIFS('Stock - ETA'!$I$3:I2202,'Stock - ETA'!$F$3:F2202,'Rango proyecciones'!C386,'Stock - ETA'!$Q$3:Q2202,'Rango proyecciones'!$AJ$5) + SUMIFS('Stock - ETA'!$H$3:H2202,'Stock - ETA'!$F$3:F2202,'Rango proyecciones'!C386,'Stock - ETA'!$Q$3:Q2202,'Rango proyecciones'!$AJ$7)</f>
        <v/>
      </c>
      <c r="AB386" s="9" t="n"/>
      <c r="AC386" s="17">
        <f>AA386 + AB386</f>
        <v/>
      </c>
      <c r="AD386" s="6" t="n">
        <v>4920</v>
      </c>
      <c r="AE386" s="9">
        <f>SUMIFS('Stock - ETA'!$T$3:T2202,'Stock - ETA'!$F$3:F2202,'Rango proyecciones'!C386,'Stock - ETA'!$AA$3:AA2202,'Rango proyecciones'!$AJ$5) + SUMIFS('Stock - ETA'!$S$3:S2202,'Stock - ETA'!$F$3:F2202,'Rango proyecciones'!C386,'Stock - ETA'!$AA$3:AA2202,'Rango proyecciones'!$AJ$8)</f>
        <v/>
      </c>
      <c r="AF386" s="17">
        <f> 0.6 * AD386 + AE386</f>
        <v/>
      </c>
      <c r="AG386" s="9">
        <f>SUMIFS('Stock - ETA'!$J$3:J2202,'Stock - ETA'!$F$3:F2202,'Rango proyecciones'!C386,'Stock - ETA'!$Q$3:Q2202,'Rango proyecciones'!$AJ$5) + SUMIFS('Stock - ETA'!$I$3:I2202,'Stock - ETA'!$F$3:F2202,'Rango proyecciones'!C386,'Stock - ETA'!$Q$3:Q2202,'Rango proyecciones'!$AJ$8)</f>
        <v/>
      </c>
      <c r="AH386" s="17">
        <f> 0.6 * AD386 + AG386</f>
        <v/>
      </c>
      <c r="AI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america1030379</t>
        </is>
      </c>
      <c r="D387" s="4" t="inlineStr">
        <is>
          <t>Agro America</t>
        </is>
      </c>
      <c r="E387" s="4" t="n">
        <v>1030379</v>
      </c>
      <c r="F387" s="4" t="inlineStr">
        <is>
          <t>PV PchDeh S/p@ Bo Cj 20k SO</t>
        </is>
      </c>
      <c r="G387" s="4" t="inlineStr">
        <is>
          <t>Pech Desh</t>
        </is>
      </c>
      <c r="H387" s="6" t="n">
        <v>670082.39</v>
      </c>
      <c r="I387" s="9" t="n">
        <v>643182</v>
      </c>
      <c r="J387" s="9" t="n">
        <v>737893</v>
      </c>
      <c r="K387" s="9" t="n">
        <v>596250.33</v>
      </c>
      <c r="L387" s="6">
        <f>MAX(J387 - K387, 0) * MAX((0 - 10)/(10), 0)</f>
        <v/>
      </c>
      <c r="M387" s="9">
        <f>SUMIFS('Stock - ETA'!$R$3:R2202,'Stock - ETA'!$F$3:F2202,'Rango proyecciones'!C387,'Stock - ETA'!$AA$3:AA2202,'Rango proyecciones'!$AJ$5)</f>
        <v/>
      </c>
      <c r="N387" s="9">
        <f>SUMIF('Stock - Puerto Chile'!$G$2:G649,'Rango proyecciones'!C387,'Stock - Puerto Chile'!$L$2:L649)</f>
        <v/>
      </c>
      <c r="O387" s="9">
        <f>0 * (0 / 24)</f>
        <v/>
      </c>
      <c r="P387" s="9">
        <f>322875.446 * (0 / 24)</f>
        <v/>
      </c>
      <c r="Q387" s="17">
        <f>H387 + P387 + M387</f>
        <v/>
      </c>
      <c r="R387" s="9">
        <f>MAX(J387 - K387, 0) * MAX((0 - 7)/(7), 0)</f>
        <v/>
      </c>
      <c r="S387" s="9">
        <f>SUMIFS('Stock - ETA'!$H$3:H2202,'Stock - ETA'!$F$3:F2202,'Rango proyecciones'!C387,'Stock - ETA'!$Q$3:Q2202,'Rango proyecciones'!$AJ$5)</f>
        <v/>
      </c>
      <c r="T387" s="9">
        <f>SUMIF('Stock - Puerto Chile'!$G$2:G649,'Rango proyecciones'!C387,'Stock - Puerto Chile'!$N$2:N649)</f>
        <v/>
      </c>
      <c r="U387" s="9">
        <f>0 * (0 / 24)</f>
        <v/>
      </c>
      <c r="V387" s="9">
        <f>322875.446 * (0 / 24)</f>
        <v/>
      </c>
      <c r="W387" s="17">
        <f>H387 + V387 + S387</f>
        <v/>
      </c>
      <c r="X387" s="6">
        <f>SUMIFS('Stock - ETA'!$S$3:S2202,'Stock - ETA'!$F$3:F2202,'Rango proyecciones'!C387,'Stock - ETA'!$AA$3:AA2202,'Rango proyecciones'!$AJ$5) + SUMIFS('Stock - ETA'!$R$3:R2202,'Stock - ETA'!$F$3:F2202,'Rango proyecciones'!C387,'Stock - ETA'!$AA$3:AA2202,'Rango proyecciones'!$AJ$7)</f>
        <v/>
      </c>
      <c r="Y387" s="9" t="n"/>
      <c r="Z387" s="17">
        <f>X387 + Y387</f>
        <v/>
      </c>
      <c r="AA387" s="9">
        <f>SUMIFS('Stock - ETA'!$I$3:I2202,'Stock - ETA'!$F$3:F2202,'Rango proyecciones'!C387,'Stock - ETA'!$Q$3:Q2202,'Rango proyecciones'!$AJ$5) + SUMIFS('Stock - ETA'!$H$3:H2202,'Stock - ETA'!$F$3:F2202,'Rango proyecciones'!C387,'Stock - ETA'!$Q$3:Q2202,'Rango proyecciones'!$AJ$7)</f>
        <v/>
      </c>
      <c r="AB387" s="9" t="n"/>
      <c r="AC387" s="17">
        <f>AA387 + AB387</f>
        <v/>
      </c>
      <c r="AD387" s="6" t="n">
        <v>636217</v>
      </c>
      <c r="AE387" s="9">
        <f>SUMIFS('Stock - ETA'!$T$3:T2202,'Stock - ETA'!$F$3:F2202,'Rango proyecciones'!C387,'Stock - ETA'!$AA$3:AA2202,'Rango proyecciones'!$AJ$5) + SUMIFS('Stock - ETA'!$S$3:S2202,'Stock - ETA'!$F$3:F2202,'Rango proyecciones'!C387,'Stock - ETA'!$AA$3:AA2202,'Rango proyecciones'!$AJ$8)</f>
        <v/>
      </c>
      <c r="AF387" s="17">
        <f> 0.6 * AD387 + AE387</f>
        <v/>
      </c>
      <c r="AG387" s="9">
        <f>SUMIFS('Stock - ETA'!$J$3:J2202,'Stock - ETA'!$F$3:F2202,'Rango proyecciones'!C387,'Stock - ETA'!$Q$3:Q2202,'Rango proyecciones'!$AJ$5) + SUMIFS('Stock - ETA'!$I$3:I2202,'Stock - ETA'!$F$3:F2202,'Rango proyecciones'!C387,'Stock - ETA'!$Q$3:Q2202,'Rango proyecciones'!$AJ$8)</f>
        <v/>
      </c>
      <c r="AH387" s="17">
        <f> 0.6 * AD387 + AG387</f>
        <v/>
      </c>
      <c r="AI387" s="6" t="n"/>
    </row>
    <row r="388">
      <c r="A388" s="4" t="inlineStr">
        <is>
          <t>Pavo</t>
        </is>
      </c>
      <c r="B388" s="4" t="inlineStr">
        <is>
          <t>Venta Local</t>
        </is>
      </c>
      <c r="C388" s="4" t="inlineStr">
        <is>
          <t>agro america1030424</t>
        </is>
      </c>
      <c r="D388" s="4" t="inlineStr">
        <is>
          <t>Agro America</t>
        </is>
      </c>
      <c r="E388" s="4" t="n">
        <v>1030424</v>
      </c>
      <c r="F388" s="4" t="inlineStr">
        <is>
          <t>PV PchDeh Mrps C/piel @ Cj 18k AS</t>
        </is>
      </c>
      <c r="G388" s="4" t="inlineStr">
        <is>
          <t>Pech Desh</t>
        </is>
      </c>
      <c r="H388" s="6" t="n">
        <v>11445.755</v>
      </c>
      <c r="I388" s="9" t="n">
        <v>32000</v>
      </c>
      <c r="J388" s="9" t="n">
        <v>94750</v>
      </c>
      <c r="K388" s="9" t="n">
        <v>69709.31</v>
      </c>
      <c r="L388" s="6">
        <f>MAX(J388 - K388, 0) * MAX((0 - 10)/(10), 0)</f>
        <v/>
      </c>
      <c r="M388" s="9">
        <f>SUMIFS('Stock - ETA'!$R$3:R2202,'Stock - ETA'!$F$3:F2202,'Rango proyecciones'!C388,'Stock - ETA'!$AA$3:AA2202,'Rango proyecciones'!$AJ$5)</f>
        <v/>
      </c>
      <c r="N388" s="9">
        <f>SUMIF('Stock - Puerto Chile'!$G$2:G649,'Rango proyecciones'!C388,'Stock - Puerto Chile'!$L$2:L649)</f>
        <v/>
      </c>
      <c r="O388" s="9">
        <f>0 * (0 / 24)</f>
        <v/>
      </c>
      <c r="P388" s="9">
        <f>23203.586 * (0 / 24)</f>
        <v/>
      </c>
      <c r="Q388" s="17">
        <f>H388 + P388 + M388</f>
        <v/>
      </c>
      <c r="R388" s="9">
        <f>MAX(J388 - K388, 0) * MAX((0 - 7)/(7), 0)</f>
        <v/>
      </c>
      <c r="S388" s="9">
        <f>SUMIFS('Stock - ETA'!$H$3:H2202,'Stock - ETA'!$F$3:F2202,'Rango proyecciones'!C388,'Stock - ETA'!$Q$3:Q2202,'Rango proyecciones'!$AJ$5)</f>
        <v/>
      </c>
      <c r="T388" s="9">
        <f>SUMIF('Stock - Puerto Chile'!$G$2:G649,'Rango proyecciones'!C388,'Stock - Puerto Chile'!$N$2:N649)</f>
        <v/>
      </c>
      <c r="U388" s="9">
        <f>0 * (0 / 24)</f>
        <v/>
      </c>
      <c r="V388" s="9">
        <f>23203.586 * (0 / 24)</f>
        <v/>
      </c>
      <c r="W388" s="17">
        <f>H388 + V388 + S388</f>
        <v/>
      </c>
      <c r="X388" s="6">
        <f>SUMIFS('Stock - ETA'!$S$3:S2202,'Stock - ETA'!$F$3:F2202,'Rango proyecciones'!C388,'Stock - ETA'!$AA$3:AA2202,'Rango proyecciones'!$AJ$5) + SUMIFS('Stock - ETA'!$R$3:R2202,'Stock - ETA'!$F$3:F2202,'Rango proyecciones'!C388,'Stock - ETA'!$AA$3:AA2202,'Rango proyecciones'!$AJ$7)</f>
        <v/>
      </c>
      <c r="Y388" s="9" t="n"/>
      <c r="Z388" s="17">
        <f>X388 + Y388</f>
        <v/>
      </c>
      <c r="AA388" s="9">
        <f>SUMIFS('Stock - ETA'!$I$3:I2202,'Stock - ETA'!$F$3:F2202,'Rango proyecciones'!C388,'Stock - ETA'!$Q$3:Q2202,'Rango proyecciones'!$AJ$5) + SUMIFS('Stock - ETA'!$H$3:H2202,'Stock - ETA'!$F$3:F2202,'Rango proyecciones'!C388,'Stock - ETA'!$Q$3:Q2202,'Rango proyecciones'!$AJ$7)</f>
        <v/>
      </c>
      <c r="AB388" s="9" t="n"/>
      <c r="AC388" s="17">
        <f>AA388 + AB388</f>
        <v/>
      </c>
      <c r="AD388" s="6" t="n">
        <v>59988</v>
      </c>
      <c r="AE388" s="9">
        <f>SUMIFS('Stock - ETA'!$T$3:T2202,'Stock - ETA'!$F$3:F2202,'Rango proyecciones'!C388,'Stock - ETA'!$AA$3:AA2202,'Rango proyecciones'!$AJ$5) + SUMIFS('Stock - ETA'!$S$3:S2202,'Stock - ETA'!$F$3:F2202,'Rango proyecciones'!C388,'Stock - ETA'!$AA$3:AA2202,'Rango proyecciones'!$AJ$8)</f>
        <v/>
      </c>
      <c r="AF388" s="17">
        <f> 0.6 * AD388 + AE388</f>
        <v/>
      </c>
      <c r="AG388" s="9">
        <f>SUMIFS('Stock - ETA'!$J$3:J2202,'Stock - ETA'!$F$3:F2202,'Rango proyecciones'!C388,'Stock - ETA'!$Q$3:Q2202,'Rango proyecciones'!$AJ$5) + SUMIFS('Stock - ETA'!$I$3:I2202,'Stock - ETA'!$F$3:F2202,'Rango proyecciones'!C388,'Stock - ETA'!$Q$3:Q2202,'Rango proyecciones'!$AJ$8)</f>
        <v/>
      </c>
      <c r="AH388" s="17">
        <f> 0.6 * AD388 + AG388</f>
        <v/>
      </c>
      <c r="AI388" s="6" t="n"/>
    </row>
    <row r="389">
      <c r="A389" s="4" t="inlineStr">
        <is>
          <t>Pavo</t>
        </is>
      </c>
      <c r="B389" s="4" t="inlineStr">
        <is>
          <t>Venta Local</t>
        </is>
      </c>
      <c r="C389" s="4" t="inlineStr">
        <is>
          <t>agro america1030452</t>
        </is>
      </c>
      <c r="D389" s="4" t="inlineStr">
        <is>
          <t>Agro America</t>
        </is>
      </c>
      <c r="E389" s="4" t="n">
        <v>1030452</v>
      </c>
      <c r="F389" s="4" t="inlineStr">
        <is>
          <t>PV Pech USA 10 - 12 LB@ Bo Hor Cj 11k SO</t>
        </is>
      </c>
      <c r="G389" s="4" t="inlineStr">
        <is>
          <t>Pech Desh</t>
        </is>
      </c>
      <c r="H389" s="6" t="n">
        <v>50877.777</v>
      </c>
      <c r="I389" s="9" t="n">
        <v>62000</v>
      </c>
      <c r="J389" s="9" t="n">
        <v>75020</v>
      </c>
      <c r="K389" s="9" t="n">
        <v>50986.61</v>
      </c>
      <c r="L389" s="6">
        <f>MAX(J389 - K389, 0) * MAX((0 - 10)/(10), 0)</f>
        <v/>
      </c>
      <c r="M389" s="9">
        <f>SUMIFS('Stock - ETA'!$R$3:R2202,'Stock - ETA'!$F$3:F2202,'Rango proyecciones'!C389,'Stock - ETA'!$AA$3:AA2202,'Rango proyecciones'!$AJ$5)</f>
        <v/>
      </c>
      <c r="N389" s="9">
        <f>SUMIF('Stock - Puerto Chile'!$G$2:G649,'Rango proyecciones'!C389,'Stock - Puerto Chile'!$L$2:L649)</f>
        <v/>
      </c>
      <c r="O389" s="9">
        <f>24006.58 * (0 / 24)</f>
        <v/>
      </c>
      <c r="P389" s="9">
        <f>45740.44 * (0 / 24)</f>
        <v/>
      </c>
      <c r="Q389" s="17">
        <f>H389 + P389 + M389</f>
        <v/>
      </c>
      <c r="R389" s="9">
        <f>MAX(J389 - K389, 0) * MAX((0 - 7)/(7), 0)</f>
        <v/>
      </c>
      <c r="S389" s="9">
        <f>SUMIFS('Stock - ETA'!$H$3:H2202,'Stock - ETA'!$F$3:F2202,'Rango proyecciones'!C389,'Stock - ETA'!$Q$3:Q2202,'Rango proyecciones'!$AJ$5)</f>
        <v/>
      </c>
      <c r="T389" s="9">
        <f>SUMIF('Stock - Puerto Chile'!$G$2:G649,'Rango proyecciones'!C389,'Stock - Puerto Chile'!$N$2:N649)</f>
        <v/>
      </c>
      <c r="U389" s="9">
        <f>24006.58 * (0 / 24)</f>
        <v/>
      </c>
      <c r="V389" s="9">
        <f>45740.44 * (0 / 24)</f>
        <v/>
      </c>
      <c r="W389" s="17">
        <f>H389 + V389 + S389</f>
        <v/>
      </c>
      <c r="X389" s="6">
        <f>SUMIFS('Stock - ETA'!$S$3:S2202,'Stock - ETA'!$F$3:F2202,'Rango proyecciones'!C389,'Stock - ETA'!$AA$3:AA2202,'Rango proyecciones'!$AJ$5) + SUMIFS('Stock - ETA'!$R$3:R2202,'Stock - ETA'!$F$3:F2202,'Rango proyecciones'!C389,'Stock - ETA'!$AA$3:AA2202,'Rango proyecciones'!$AJ$7)</f>
        <v/>
      </c>
      <c r="Y389" s="9" t="n"/>
      <c r="Z389" s="17">
        <f>X389 + Y389</f>
        <v/>
      </c>
      <c r="AA389" s="9">
        <f>SUMIFS('Stock - ETA'!$I$3:I2202,'Stock - ETA'!$F$3:F2202,'Rango proyecciones'!C389,'Stock - ETA'!$Q$3:Q2202,'Rango proyecciones'!$AJ$5) + SUMIFS('Stock - ETA'!$H$3:H2202,'Stock - ETA'!$F$3:F2202,'Rango proyecciones'!C389,'Stock - ETA'!$Q$3:Q2202,'Rango proyecciones'!$AJ$7)</f>
        <v/>
      </c>
      <c r="AB389" s="9" t="n"/>
      <c r="AC389" s="17">
        <f>AA389 + AB389</f>
        <v/>
      </c>
      <c r="AD389" s="6" t="n">
        <v>48081</v>
      </c>
      <c r="AE389" s="9">
        <f>SUMIFS('Stock - ETA'!$T$3:T2202,'Stock - ETA'!$F$3:F2202,'Rango proyecciones'!C389,'Stock - ETA'!$AA$3:AA2202,'Rango proyecciones'!$AJ$5) + SUMIFS('Stock - ETA'!$S$3:S2202,'Stock - ETA'!$F$3:F2202,'Rango proyecciones'!C389,'Stock - ETA'!$AA$3:AA2202,'Rango proyecciones'!$AJ$8)</f>
        <v/>
      </c>
      <c r="AF389" s="17">
        <f> 0.6 * AD389 + AE389</f>
        <v/>
      </c>
      <c r="AG389" s="9">
        <f>SUMIFS('Stock - ETA'!$J$3:J2202,'Stock - ETA'!$F$3:F2202,'Rango proyecciones'!C389,'Stock - ETA'!$Q$3:Q2202,'Rango proyecciones'!$AJ$5) + SUMIFS('Stock - ETA'!$I$3:I2202,'Stock - ETA'!$F$3:F2202,'Rango proyecciones'!C389,'Stock - ETA'!$Q$3:Q2202,'Rango proyecciones'!$AJ$8)</f>
        <v/>
      </c>
      <c r="AH389" s="17">
        <f> 0.6 * AD389 + AG389</f>
        <v/>
      </c>
      <c r="AI389" s="6" t="n"/>
    </row>
    <row r="390">
      <c r="A390" s="4" t="inlineStr">
        <is>
          <t>Pavo</t>
        </is>
      </c>
      <c r="B390" s="4" t="inlineStr">
        <is>
          <t>Venta Local</t>
        </is>
      </c>
      <c r="C390" s="4" t="inlineStr">
        <is>
          <t>agro america1030461</t>
        </is>
      </c>
      <c r="D390" s="4" t="inlineStr">
        <is>
          <t>Agro America</t>
        </is>
      </c>
      <c r="E390" s="4" t="n">
        <v>1030461</v>
      </c>
      <c r="F390" s="4" t="inlineStr">
        <is>
          <t>PV Pech USA 8 - 10 LB@ Bo Hor Cj 11k SO</t>
        </is>
      </c>
      <c r="G390" s="4" t="inlineStr">
        <is>
          <t>Pech Desh</t>
        </is>
      </c>
      <c r="H390" s="6" t="n">
        <v>13952.748</v>
      </c>
      <c r="I390" s="9" t="n">
        <v>4000</v>
      </c>
      <c r="J390" s="9" t="n">
        <v>4920</v>
      </c>
      <c r="K390" s="9" t="n">
        <v>22791.865</v>
      </c>
      <c r="L390" s="6">
        <f>MAX(J390 - K390, 0) * MAX((0 - 10)/(10), 0)</f>
        <v/>
      </c>
      <c r="M390" s="9">
        <f>SUMIFS('Stock - ETA'!$R$3:R2202,'Stock - ETA'!$F$3:F2202,'Rango proyecciones'!C390,'Stock - ETA'!$AA$3:AA2202,'Rango proyecciones'!$AJ$5)</f>
        <v/>
      </c>
      <c r="N390" s="9">
        <f>SUMIF('Stock - Puerto Chile'!$G$2:G649,'Rango proyecciones'!C390,'Stock - Puerto Chile'!$L$2:L649)</f>
        <v/>
      </c>
      <c r="O390" s="9">
        <f>0 * (0 / 24)</f>
        <v/>
      </c>
      <c r="P390" s="9">
        <f>12323.69 * (0 / 24)</f>
        <v/>
      </c>
      <c r="Q390" s="17">
        <f>H390 + P390 + M390</f>
        <v/>
      </c>
      <c r="R390" s="9">
        <f>MAX(J390 - K390, 0) * MAX((0 - 7)/(7), 0)</f>
        <v/>
      </c>
      <c r="S390" s="9">
        <f>SUMIFS('Stock - ETA'!$H$3:H2202,'Stock - ETA'!$F$3:F2202,'Rango proyecciones'!C390,'Stock - ETA'!$Q$3:Q2202,'Rango proyecciones'!$AJ$5)</f>
        <v/>
      </c>
      <c r="T390" s="9">
        <f>SUMIF('Stock - Puerto Chile'!$G$2:G649,'Rango proyecciones'!C390,'Stock - Puerto Chile'!$N$2:N649)</f>
        <v/>
      </c>
      <c r="U390" s="9">
        <f>0 * (0 / 24)</f>
        <v/>
      </c>
      <c r="V390" s="9">
        <f>12323.69 * (0 / 24)</f>
        <v/>
      </c>
      <c r="W390" s="17">
        <f>H390 + V390 + S390</f>
        <v/>
      </c>
      <c r="X390" s="6">
        <f>SUMIFS('Stock - ETA'!$S$3:S2202,'Stock - ETA'!$F$3:F2202,'Rango proyecciones'!C390,'Stock - ETA'!$AA$3:AA2202,'Rango proyecciones'!$AJ$5) + SUMIFS('Stock - ETA'!$R$3:R2202,'Stock - ETA'!$F$3:F2202,'Rango proyecciones'!C390,'Stock - ETA'!$AA$3:AA2202,'Rango proyecciones'!$AJ$7)</f>
        <v/>
      </c>
      <c r="Y390" s="9" t="n"/>
      <c r="Z390" s="17">
        <f>X390 + Y390</f>
        <v/>
      </c>
      <c r="AA390" s="9">
        <f>SUMIFS('Stock - ETA'!$I$3:I2202,'Stock - ETA'!$F$3:F2202,'Rango proyecciones'!C390,'Stock - ETA'!$Q$3:Q2202,'Rango proyecciones'!$AJ$5) + SUMIFS('Stock - ETA'!$H$3:H2202,'Stock - ETA'!$F$3:F2202,'Rango proyecciones'!C390,'Stock - ETA'!$Q$3:Q2202,'Rango proyecciones'!$AJ$7)</f>
        <v/>
      </c>
      <c r="AB390" s="9" t="n"/>
      <c r="AC390" s="17">
        <f>AA390 + AB390</f>
        <v/>
      </c>
      <c r="AD390" s="6" t="n"/>
      <c r="AE390" s="9">
        <f>SUMIFS('Stock - ETA'!$T$3:T2202,'Stock - ETA'!$F$3:F2202,'Rango proyecciones'!C390,'Stock - ETA'!$AA$3:AA2202,'Rango proyecciones'!$AJ$5) + SUMIFS('Stock - ETA'!$S$3:S2202,'Stock - ETA'!$F$3:F2202,'Rango proyecciones'!C390,'Stock - ETA'!$AA$3:AA2202,'Rango proyecciones'!$AJ$8)</f>
        <v/>
      </c>
      <c r="AF390" s="17">
        <f> 0.6 * AD390 + AE390</f>
        <v/>
      </c>
      <c r="AG390" s="9">
        <f>SUMIFS('Stock - ETA'!$J$3:J2202,'Stock - ETA'!$F$3:F2202,'Rango proyecciones'!C390,'Stock - ETA'!$Q$3:Q2202,'Rango proyecciones'!$AJ$5) + SUMIFS('Stock - ETA'!$I$3:I2202,'Stock - ETA'!$F$3:F2202,'Rango proyecciones'!C390,'Stock - ETA'!$Q$3:Q2202,'Rango proyecciones'!$AJ$8)</f>
        <v/>
      </c>
      <c r="AH390" s="17">
        <f> 0.6 * AD390 + AG390</f>
        <v/>
      </c>
      <c r="AI390" s="6" t="n"/>
    </row>
    <row r="391">
      <c r="A391" s="4" t="inlineStr">
        <is>
          <t>Pavo</t>
        </is>
      </c>
      <c r="B391" s="4" t="inlineStr">
        <is>
          <t>Venta Local</t>
        </is>
      </c>
      <c r="C391" s="4" t="inlineStr">
        <is>
          <t>agro america1030505</t>
        </is>
      </c>
      <c r="D391" s="4" t="inlineStr">
        <is>
          <t>Agro America</t>
        </is>
      </c>
      <c r="E391" s="4" t="n">
        <v>1030505</v>
      </c>
      <c r="F391" s="4" t="inlineStr">
        <is>
          <t>PV File s/t@ Bo Cj 18k SO</t>
        </is>
      </c>
      <c r="G391" s="4" t="inlineStr">
        <is>
          <t>Pech Desh</t>
        </is>
      </c>
      <c r="H391" s="6" t="n">
        <v>0</v>
      </c>
      <c r="I391" s="9" t="n">
        <v>11793</v>
      </c>
      <c r="J391" s="9" t="n">
        <v>16000</v>
      </c>
      <c r="K391" s="9" t="n">
        <v>14209.68</v>
      </c>
      <c r="L391" s="6">
        <f>MAX(J391 - K391, 0) * MAX((0 - 10)/(10), 0)</f>
        <v/>
      </c>
      <c r="M391" s="9">
        <f>SUMIFS('Stock - ETA'!$R$3:R2202,'Stock - ETA'!$F$3:F2202,'Rango proyecciones'!C391,'Stock - ETA'!$AA$3:AA2202,'Rango proyecciones'!$AJ$5)</f>
        <v/>
      </c>
      <c r="N391" s="9">
        <f>SUMIF('Stock - Puerto Chile'!$G$2:G649,'Rango proyecciones'!C391,'Stock - Puerto Chile'!$L$2:L649)</f>
        <v/>
      </c>
      <c r="O391" s="9" t="n"/>
      <c r="P391" s="9" t="n"/>
      <c r="Q391" s="17">
        <f>H391 + P391 + M391</f>
        <v/>
      </c>
      <c r="R391" s="9">
        <f>MAX(J391 - K391, 0) * MAX((0 - 7)/(7), 0)</f>
        <v/>
      </c>
      <c r="S391" s="9">
        <f>SUMIFS('Stock - ETA'!$H$3:H2202,'Stock - ETA'!$F$3:F2202,'Rango proyecciones'!C391,'Stock - ETA'!$Q$3:Q2202,'Rango proyecciones'!$AJ$5)</f>
        <v/>
      </c>
      <c r="T391" s="9">
        <f>SUMIF('Stock - Puerto Chile'!$G$2:G649,'Rango proyecciones'!C391,'Stock - Puerto Chile'!$N$2:N649)</f>
        <v/>
      </c>
      <c r="U391" s="9" t="n"/>
      <c r="V391" s="9" t="n"/>
      <c r="W391" s="17">
        <f>H391 + V391 + S391</f>
        <v/>
      </c>
      <c r="X391" s="6">
        <f>SUMIFS('Stock - ETA'!$S$3:S2202,'Stock - ETA'!$F$3:F2202,'Rango proyecciones'!C391,'Stock - ETA'!$AA$3:AA2202,'Rango proyecciones'!$AJ$5) + SUMIFS('Stock - ETA'!$R$3:R2202,'Stock - ETA'!$F$3:F2202,'Rango proyecciones'!C391,'Stock - ETA'!$AA$3:AA2202,'Rango proyecciones'!$AJ$7)</f>
        <v/>
      </c>
      <c r="Y391" s="9" t="n"/>
      <c r="Z391" s="17">
        <f>X391 + Y391</f>
        <v/>
      </c>
      <c r="AA391" s="9">
        <f>SUMIFS('Stock - ETA'!$I$3:I2202,'Stock - ETA'!$F$3:F2202,'Rango proyecciones'!C391,'Stock - ETA'!$Q$3:Q2202,'Rango proyecciones'!$AJ$5) + SUMIFS('Stock - ETA'!$H$3:H2202,'Stock - ETA'!$F$3:F2202,'Rango proyecciones'!C391,'Stock - ETA'!$Q$3:Q2202,'Rango proyecciones'!$AJ$7)</f>
        <v/>
      </c>
      <c r="AB391" s="9" t="n"/>
      <c r="AC391" s="17">
        <f>AA391 + AB391</f>
        <v/>
      </c>
      <c r="AD391" s="6" t="n">
        <v>33600</v>
      </c>
      <c r="AE391" s="9">
        <f>SUMIFS('Stock - ETA'!$T$3:T2202,'Stock - ETA'!$F$3:F2202,'Rango proyecciones'!C391,'Stock - ETA'!$AA$3:AA2202,'Rango proyecciones'!$AJ$5) + SUMIFS('Stock - ETA'!$S$3:S2202,'Stock - ETA'!$F$3:F2202,'Rango proyecciones'!C391,'Stock - ETA'!$AA$3:AA2202,'Rango proyecciones'!$AJ$8)</f>
        <v/>
      </c>
      <c r="AF391" s="17">
        <f> 0.6 * AD391 + AE391</f>
        <v/>
      </c>
      <c r="AG391" s="9">
        <f>SUMIFS('Stock - ETA'!$J$3:J2202,'Stock - ETA'!$F$3:F2202,'Rango proyecciones'!C391,'Stock - ETA'!$Q$3:Q2202,'Rango proyecciones'!$AJ$5) + SUMIFS('Stock - ETA'!$I$3:I2202,'Stock - ETA'!$F$3:F2202,'Rango proyecciones'!C391,'Stock - ETA'!$Q$3:Q2202,'Rango proyecciones'!$AJ$8)</f>
        <v/>
      </c>
      <c r="AH391" s="17">
        <f> 0.6 * AD391 + AG391</f>
        <v/>
      </c>
      <c r="AI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america1030735</t>
        </is>
      </c>
      <c r="D392" s="4" t="inlineStr">
        <is>
          <t>Agro America</t>
        </is>
      </c>
      <c r="E392" s="4" t="n">
        <v>1030735</v>
      </c>
      <c r="F392" s="4" t="inlineStr">
        <is>
          <t>PV Cog MA 30Lb@ Bo Cj 15k SO</t>
        </is>
      </c>
      <c r="G392" s="4" t="inlineStr">
        <is>
          <t>Menudencias</t>
        </is>
      </c>
      <c r="H392" s="6" t="n">
        <v>13607.76</v>
      </c>
      <c r="I392" s="9" t="n">
        <v>1000</v>
      </c>
      <c r="J392" s="9" t="n">
        <v>26662</v>
      </c>
      <c r="K392" s="9" t="n">
        <v>23698.23</v>
      </c>
      <c r="L392" s="6">
        <f>MAX(J392 - K392, 0) * MAX((0 - 10)/(10), 0)</f>
        <v/>
      </c>
      <c r="M392" s="9">
        <f>SUMIFS('Stock - ETA'!$R$3:R2202,'Stock - ETA'!$F$3:F2202,'Rango proyecciones'!C392,'Stock - ETA'!$AA$3:AA2202,'Rango proyecciones'!$AJ$5)</f>
        <v/>
      </c>
      <c r="N392" s="9">
        <f>SUMIF('Stock - Puerto Chile'!$G$2:G649,'Rango proyecciones'!C392,'Stock - Puerto Chile'!$L$2:L649)</f>
        <v/>
      </c>
      <c r="O392" s="9">
        <f>0 * (0 / 24)</f>
        <v/>
      </c>
      <c r="P392" s="9">
        <f>57153.6 * (0 / 24)</f>
        <v/>
      </c>
      <c r="Q392" s="17">
        <f>H392 + P392 + M392</f>
        <v/>
      </c>
      <c r="R392" s="9">
        <f>MAX(J392 - K392, 0) * MAX((0 - 7)/(7), 0)</f>
        <v/>
      </c>
      <c r="S392" s="9">
        <f>SUMIFS('Stock - ETA'!$H$3:H2202,'Stock - ETA'!$F$3:F2202,'Rango proyecciones'!C392,'Stock - ETA'!$Q$3:Q2202,'Rango proyecciones'!$AJ$5)</f>
        <v/>
      </c>
      <c r="T392" s="9">
        <f>SUMIF('Stock - Puerto Chile'!$G$2:G649,'Rango proyecciones'!C392,'Stock - Puerto Chile'!$N$2:N649)</f>
        <v/>
      </c>
      <c r="U392" s="9">
        <f>0 * (0 / 24)</f>
        <v/>
      </c>
      <c r="V392" s="9">
        <f>57153.6 * (0 / 24)</f>
        <v/>
      </c>
      <c r="W392" s="17">
        <f>H392 + V392 + S392</f>
        <v/>
      </c>
      <c r="X392" s="6">
        <f>SUMIFS('Stock - ETA'!$S$3:S2202,'Stock - ETA'!$F$3:F2202,'Rango proyecciones'!C392,'Stock - ETA'!$AA$3:AA2202,'Rango proyecciones'!$AJ$5) + SUMIFS('Stock - ETA'!$R$3:R2202,'Stock - ETA'!$F$3:F2202,'Rango proyecciones'!C392,'Stock - ETA'!$AA$3:AA2202,'Rango proyecciones'!$AJ$7)</f>
        <v/>
      </c>
      <c r="Y392" s="9" t="n"/>
      <c r="Z392" s="17">
        <f>X392 + Y392</f>
        <v/>
      </c>
      <c r="AA392" s="9">
        <f>SUMIFS('Stock - ETA'!$I$3:I2202,'Stock - ETA'!$F$3:F2202,'Rango proyecciones'!C392,'Stock - ETA'!$Q$3:Q2202,'Rango proyecciones'!$AJ$5) + SUMIFS('Stock - ETA'!$H$3:H2202,'Stock - ETA'!$F$3:F2202,'Rango proyecciones'!C392,'Stock - ETA'!$Q$3:Q2202,'Rango proyecciones'!$AJ$7)</f>
        <v/>
      </c>
      <c r="AB392" s="9" t="n"/>
      <c r="AC392" s="17">
        <f>AA392 + AB392</f>
        <v/>
      </c>
      <c r="AD392" s="6" t="n"/>
      <c r="AE392" s="9">
        <f>SUMIFS('Stock - ETA'!$T$3:T2202,'Stock - ETA'!$F$3:F2202,'Rango proyecciones'!C392,'Stock - ETA'!$AA$3:AA2202,'Rango proyecciones'!$AJ$5) + SUMIFS('Stock - ETA'!$S$3:S2202,'Stock - ETA'!$F$3:F2202,'Rango proyecciones'!C392,'Stock - ETA'!$AA$3:AA2202,'Rango proyecciones'!$AJ$8)</f>
        <v/>
      </c>
      <c r="AF392" s="17">
        <f> 0.6 * AD392 + AE392</f>
        <v/>
      </c>
      <c r="AG392" s="9">
        <f>SUMIFS('Stock - ETA'!$J$3:J2202,'Stock - ETA'!$F$3:F2202,'Rango proyecciones'!C392,'Stock - ETA'!$Q$3:Q2202,'Rango proyecciones'!$AJ$5) + SUMIFS('Stock - ETA'!$I$3:I2202,'Stock - ETA'!$F$3:F2202,'Rango proyecciones'!C392,'Stock - ETA'!$Q$3:Q2202,'Rango proyecciones'!$AJ$8)</f>
        <v/>
      </c>
      <c r="AH392" s="17">
        <f> 0.6 * AD392 + AG392</f>
        <v/>
      </c>
      <c r="AI392" s="6" t="n"/>
    </row>
    <row r="393">
      <c r="A393" s="4" t="inlineStr">
        <is>
          <t>Pavo</t>
        </is>
      </c>
      <c r="B393" s="4" t="inlineStr">
        <is>
          <t>Venta Local</t>
        </is>
      </c>
      <c r="C393" s="4" t="inlineStr">
        <is>
          <t>agro america1030745</t>
        </is>
      </c>
      <c r="D393" s="4" t="inlineStr">
        <is>
          <t>Agro America</t>
        </is>
      </c>
      <c r="E393" s="4" t="n">
        <v>1030745</v>
      </c>
      <c r="F393" s="4" t="inlineStr">
        <is>
          <t>PV Higad 40Lb@ Bo Cj 18k SO</t>
        </is>
      </c>
      <c r="G393" s="4" t="inlineStr">
        <is>
          <t>Menudencias</t>
        </is>
      </c>
      <c r="H393" s="6" t="n">
        <v>1106.764</v>
      </c>
      <c r="I393" s="9" t="n">
        <v>0</v>
      </c>
      <c r="J393" s="9" t="n">
        <v>0</v>
      </c>
      <c r="K393" s="9" t="n">
        <v>0</v>
      </c>
      <c r="L393" s="6">
        <f>MAX(J393 - K393, 0) * MAX((0 - 10)/(10), 0)</f>
        <v/>
      </c>
      <c r="M393" s="9">
        <f>SUMIFS('Stock - ETA'!$R$3:R2202,'Stock - ETA'!$F$3:F2202,'Rango proyecciones'!C393,'Stock - ETA'!$AA$3:AA2202,'Rango proyecciones'!$AJ$5)</f>
        <v/>
      </c>
      <c r="N393" s="9">
        <f>SUMIF('Stock - Puerto Chile'!$G$2:G649,'Rango proyecciones'!C393,'Stock - Puerto Chile'!$L$2:L649)</f>
        <v/>
      </c>
      <c r="O393" s="9">
        <f>0 * (0 / 24)</f>
        <v/>
      </c>
      <c r="P393" s="9">
        <f>1106.784 * (0 / 24)</f>
        <v/>
      </c>
      <c r="Q393" s="17">
        <f>H393 + P393 + M393</f>
        <v/>
      </c>
      <c r="R393" s="9">
        <f>MAX(J393 - K393, 0) * MAX((0 - 7)/(7), 0)</f>
        <v/>
      </c>
      <c r="S393" s="9">
        <f>SUMIFS('Stock - ETA'!$H$3:H2202,'Stock - ETA'!$F$3:F2202,'Rango proyecciones'!C393,'Stock - ETA'!$Q$3:Q2202,'Rango proyecciones'!$AJ$5)</f>
        <v/>
      </c>
      <c r="T393" s="9">
        <f>SUMIF('Stock - Puerto Chile'!$G$2:G649,'Rango proyecciones'!C393,'Stock - Puerto Chile'!$N$2:N649)</f>
        <v/>
      </c>
      <c r="U393" s="9">
        <f>0 * (0 / 24)</f>
        <v/>
      </c>
      <c r="V393" s="9">
        <f>1106.784 * (0 / 24)</f>
        <v/>
      </c>
      <c r="W393" s="17">
        <f>H393 + V393 + S393</f>
        <v/>
      </c>
      <c r="X393" s="6">
        <f>SUMIFS('Stock - ETA'!$S$3:S2202,'Stock - ETA'!$F$3:F2202,'Rango proyecciones'!C393,'Stock - ETA'!$AA$3:AA2202,'Rango proyecciones'!$AJ$5) + SUMIFS('Stock - ETA'!$R$3:R2202,'Stock - ETA'!$F$3:F2202,'Rango proyecciones'!C393,'Stock - ETA'!$AA$3:AA2202,'Rango proyecciones'!$AJ$7)</f>
        <v/>
      </c>
      <c r="Y393" s="9" t="n"/>
      <c r="Z393" s="17">
        <f>X393 + Y393</f>
        <v/>
      </c>
      <c r="AA393" s="9">
        <f>SUMIFS('Stock - ETA'!$I$3:I2202,'Stock - ETA'!$F$3:F2202,'Rango proyecciones'!C393,'Stock - ETA'!$Q$3:Q2202,'Rango proyecciones'!$AJ$5) + SUMIFS('Stock - ETA'!$H$3:H2202,'Stock - ETA'!$F$3:F2202,'Rango proyecciones'!C393,'Stock - ETA'!$Q$3:Q2202,'Rango proyecciones'!$AJ$7)</f>
        <v/>
      </c>
      <c r="AB393" s="9" t="n"/>
      <c r="AC393" s="17">
        <f>AA393 + AB393</f>
        <v/>
      </c>
      <c r="AD393" s="6" t="n"/>
      <c r="AE393" s="9">
        <f>SUMIFS('Stock - ETA'!$T$3:T2202,'Stock - ETA'!$F$3:F2202,'Rango proyecciones'!C393,'Stock - ETA'!$AA$3:AA2202,'Rango proyecciones'!$AJ$5) + SUMIFS('Stock - ETA'!$S$3:S2202,'Stock - ETA'!$F$3:F2202,'Rango proyecciones'!C393,'Stock - ETA'!$AA$3:AA2202,'Rango proyecciones'!$AJ$8)</f>
        <v/>
      </c>
      <c r="AF393" s="17">
        <f> 0.6 * AD393 + AE393</f>
        <v/>
      </c>
      <c r="AG393" s="9">
        <f>SUMIFS('Stock - ETA'!$J$3:J2202,'Stock - ETA'!$F$3:F2202,'Rango proyecciones'!C393,'Stock - ETA'!$Q$3:Q2202,'Rango proyecciones'!$AJ$5) + SUMIFS('Stock - ETA'!$I$3:I2202,'Stock - ETA'!$F$3:F2202,'Rango proyecciones'!C393,'Stock - ETA'!$Q$3:Q2202,'Rango proyecciones'!$AJ$8)</f>
        <v/>
      </c>
      <c r="AH393" s="17">
        <f> 0.6 * AD393 + AG393</f>
        <v/>
      </c>
      <c r="AI393" s="6" t="n"/>
    </row>
    <row r="394">
      <c r="A394" s="4" t="inlineStr">
        <is>
          <t>Pavo</t>
        </is>
      </c>
      <c r="B394" s="4" t="inlineStr">
        <is>
          <t>Venta Local</t>
        </is>
      </c>
      <c r="C394" s="4" t="inlineStr">
        <is>
          <t>agro america1030773</t>
        </is>
      </c>
      <c r="D394" s="4" t="inlineStr">
        <is>
          <t>Agro America</t>
        </is>
      </c>
      <c r="E394" s="4" t="n">
        <v>1030773</v>
      </c>
      <c r="F394" s="4" t="inlineStr">
        <is>
          <t>PV Pch Filete 1 kg @Bo CJ 14Kg AS</t>
        </is>
      </c>
      <c r="G394" s="4" t="inlineStr">
        <is>
          <t>Pech Desh</t>
        </is>
      </c>
      <c r="H394" s="6" t="n">
        <v>14573.911</v>
      </c>
      <c r="I394" s="9" t="n">
        <v>24896</v>
      </c>
      <c r="J394" s="9" t="n">
        <v>0</v>
      </c>
      <c r="K394" s="9" t="n">
        <v>0</v>
      </c>
      <c r="L394" s="6">
        <f>MAX(J394 - K394, 0) * MAX((0 - 10)/(10), 0)</f>
        <v/>
      </c>
      <c r="M394" s="9">
        <f>SUMIFS('Stock - ETA'!$R$3:R2202,'Stock - ETA'!$F$3:F2202,'Rango proyecciones'!C394,'Stock - ETA'!$AA$3:AA2202,'Rango proyecciones'!$AJ$5)</f>
        <v/>
      </c>
      <c r="N394" s="9">
        <f>SUMIF('Stock - Puerto Chile'!$G$2:G649,'Rango proyecciones'!C394,'Stock - Puerto Chile'!$L$2:L649)</f>
        <v/>
      </c>
      <c r="O394" s="9">
        <f>0 * (0 / 24)</f>
        <v/>
      </c>
      <c r="P394" s="9">
        <f>14 * (0 / 24)</f>
        <v/>
      </c>
      <c r="Q394" s="17">
        <f>H394 + P394 + M394</f>
        <v/>
      </c>
      <c r="R394" s="9">
        <f>MAX(J394 - K394, 0) * MAX((0 - 7)/(7), 0)</f>
        <v/>
      </c>
      <c r="S394" s="9">
        <f>SUMIFS('Stock - ETA'!$H$3:H2202,'Stock - ETA'!$F$3:F2202,'Rango proyecciones'!C394,'Stock - ETA'!$Q$3:Q2202,'Rango proyecciones'!$AJ$5)</f>
        <v/>
      </c>
      <c r="T394" s="9">
        <f>SUMIF('Stock - Puerto Chile'!$G$2:G649,'Rango proyecciones'!C394,'Stock - Puerto Chile'!$N$2:N649)</f>
        <v/>
      </c>
      <c r="U394" s="9">
        <f>0 * (0 / 24)</f>
        <v/>
      </c>
      <c r="V394" s="9">
        <f>14 * (0 / 24)</f>
        <v/>
      </c>
      <c r="W394" s="17">
        <f>H394 + V394 + S394</f>
        <v/>
      </c>
      <c r="X394" s="6">
        <f>SUMIFS('Stock - ETA'!$S$3:S2202,'Stock - ETA'!$F$3:F2202,'Rango proyecciones'!C394,'Stock - ETA'!$AA$3:AA2202,'Rango proyecciones'!$AJ$5) + SUMIFS('Stock - ETA'!$R$3:R2202,'Stock - ETA'!$F$3:F2202,'Rango proyecciones'!C394,'Stock - ETA'!$AA$3:AA2202,'Rango proyecciones'!$AJ$7)</f>
        <v/>
      </c>
      <c r="Y394" s="9" t="n"/>
      <c r="Z394" s="17">
        <f>X394 + Y394</f>
        <v/>
      </c>
      <c r="AA394" s="9">
        <f>SUMIFS('Stock - ETA'!$I$3:I2202,'Stock - ETA'!$F$3:F2202,'Rango proyecciones'!C394,'Stock - ETA'!$Q$3:Q2202,'Rango proyecciones'!$AJ$5) + SUMIFS('Stock - ETA'!$H$3:H2202,'Stock - ETA'!$F$3:F2202,'Rango proyecciones'!C394,'Stock - ETA'!$Q$3:Q2202,'Rango proyecciones'!$AJ$7)</f>
        <v/>
      </c>
      <c r="AB394" s="9" t="n"/>
      <c r="AC394" s="17">
        <f>AA394 + AB394</f>
        <v/>
      </c>
      <c r="AD394" s="6" t="n"/>
      <c r="AE394" s="9">
        <f>SUMIFS('Stock - ETA'!$T$3:T2202,'Stock - ETA'!$F$3:F2202,'Rango proyecciones'!C394,'Stock - ETA'!$AA$3:AA2202,'Rango proyecciones'!$AJ$5) + SUMIFS('Stock - ETA'!$S$3:S2202,'Stock - ETA'!$F$3:F2202,'Rango proyecciones'!C394,'Stock - ETA'!$AA$3:AA2202,'Rango proyecciones'!$AJ$8)</f>
        <v/>
      </c>
      <c r="AF394" s="17">
        <f> 0.6 * AD394 + AE394</f>
        <v/>
      </c>
      <c r="AG394" s="9">
        <f>SUMIFS('Stock - ETA'!$J$3:J2202,'Stock - ETA'!$F$3:F2202,'Rango proyecciones'!C394,'Stock - ETA'!$Q$3:Q2202,'Rango proyecciones'!$AJ$5) + SUMIFS('Stock - ETA'!$I$3:I2202,'Stock - ETA'!$F$3:F2202,'Rango proyecciones'!C394,'Stock - ETA'!$Q$3:Q2202,'Rango proyecciones'!$AJ$8)</f>
        <v/>
      </c>
      <c r="AH394" s="17">
        <f> 0.6 * AD394 + AG394</f>
        <v/>
      </c>
      <c r="AI394" s="6" t="n"/>
    </row>
    <row r="395">
      <c r="A395" s="4" t="inlineStr">
        <is>
          <t>Pavo</t>
        </is>
      </c>
      <c r="B395" s="4" t="inlineStr">
        <is>
          <t>Venta Local</t>
        </is>
      </c>
      <c r="C395" s="4" t="inlineStr">
        <is>
          <t>agro america1030782</t>
        </is>
      </c>
      <c r="D395" s="4" t="inlineStr">
        <is>
          <t>Agro America</t>
        </is>
      </c>
      <c r="E395" s="4" t="n">
        <v>1030782</v>
      </c>
      <c r="F395" s="4" t="inlineStr">
        <is>
          <t>PV Pech USA 12-15 LB @BO Hor Cj 15k AS</t>
        </is>
      </c>
      <c r="G395" s="4" t="inlineStr">
        <is>
          <t>Pech Desh</t>
        </is>
      </c>
      <c r="H395" s="6" t="n">
        <v>43450.045</v>
      </c>
      <c r="I395" s="9" t="n">
        <v>34000</v>
      </c>
      <c r="J395" s="9" t="n">
        <v>41820</v>
      </c>
      <c r="K395" s="9" t="n">
        <v>6023.58</v>
      </c>
      <c r="L395" s="6">
        <f>MAX(J395 - K395, 0) * MAX((0 - 10)/(10), 0)</f>
        <v/>
      </c>
      <c r="M395" s="9">
        <f>SUMIFS('Stock - ETA'!$R$3:R2202,'Stock - ETA'!$F$3:F2202,'Rango proyecciones'!C395,'Stock - ETA'!$AA$3:AA2202,'Rango proyecciones'!$AJ$5)</f>
        <v/>
      </c>
      <c r="N395" s="9">
        <f>SUMIF('Stock - Puerto Chile'!$G$2:G649,'Rango proyecciones'!C395,'Stock - Puerto Chile'!$L$2:L649)</f>
        <v/>
      </c>
      <c r="O395" s="9">
        <f>0 * (0 / 24)</f>
        <v/>
      </c>
      <c r="P395" s="9">
        <f>31943.577999999998 * (0 / 24)</f>
        <v/>
      </c>
      <c r="Q395" s="17">
        <f>H395 + P395 + M395</f>
        <v/>
      </c>
      <c r="R395" s="9">
        <f>MAX(J395 - K395, 0) * MAX((0 - 7)/(7), 0)</f>
        <v/>
      </c>
      <c r="S395" s="9">
        <f>SUMIFS('Stock - ETA'!$H$3:H2202,'Stock - ETA'!$F$3:F2202,'Rango proyecciones'!C395,'Stock - ETA'!$Q$3:Q2202,'Rango proyecciones'!$AJ$5)</f>
        <v/>
      </c>
      <c r="T395" s="9">
        <f>SUMIF('Stock - Puerto Chile'!$G$2:G649,'Rango proyecciones'!C395,'Stock - Puerto Chile'!$N$2:N649)</f>
        <v/>
      </c>
      <c r="U395" s="9">
        <f>0 * (0 / 24)</f>
        <v/>
      </c>
      <c r="V395" s="9">
        <f>31943.577999999998 * (0 / 24)</f>
        <v/>
      </c>
      <c r="W395" s="17">
        <f>H395 + V395 + S395</f>
        <v/>
      </c>
      <c r="X395" s="6">
        <f>SUMIFS('Stock - ETA'!$S$3:S2202,'Stock - ETA'!$F$3:F2202,'Rango proyecciones'!C395,'Stock - ETA'!$AA$3:AA2202,'Rango proyecciones'!$AJ$5) + SUMIFS('Stock - ETA'!$R$3:R2202,'Stock - ETA'!$F$3:F2202,'Rango proyecciones'!C395,'Stock - ETA'!$AA$3:AA2202,'Rango proyecciones'!$AJ$7)</f>
        <v/>
      </c>
      <c r="Y395" s="9" t="n"/>
      <c r="Z395" s="17">
        <f>X395 + Y395</f>
        <v/>
      </c>
      <c r="AA395" s="9">
        <f>SUMIFS('Stock - ETA'!$I$3:I2202,'Stock - ETA'!$F$3:F2202,'Rango proyecciones'!C395,'Stock - ETA'!$Q$3:Q2202,'Rango proyecciones'!$AJ$5) + SUMIFS('Stock - ETA'!$H$3:H2202,'Stock - ETA'!$F$3:F2202,'Rango proyecciones'!C395,'Stock - ETA'!$Q$3:Q2202,'Rango proyecciones'!$AJ$7)</f>
        <v/>
      </c>
      <c r="AB395" s="9" t="n"/>
      <c r="AC395" s="17">
        <f>AA395 + AB395</f>
        <v/>
      </c>
      <c r="AD395" s="6" t="n"/>
      <c r="AE395" s="9">
        <f>SUMIFS('Stock - ETA'!$T$3:T2202,'Stock - ETA'!$F$3:F2202,'Rango proyecciones'!C395,'Stock - ETA'!$AA$3:AA2202,'Rango proyecciones'!$AJ$5) + SUMIFS('Stock - ETA'!$S$3:S2202,'Stock - ETA'!$F$3:F2202,'Rango proyecciones'!C395,'Stock - ETA'!$AA$3:AA2202,'Rango proyecciones'!$AJ$8)</f>
        <v/>
      </c>
      <c r="AF395" s="17">
        <f> 0.6 * AD395 + AE395</f>
        <v/>
      </c>
      <c r="AG395" s="9">
        <f>SUMIFS('Stock - ETA'!$J$3:J2202,'Stock - ETA'!$F$3:F2202,'Rango proyecciones'!C395,'Stock - ETA'!$Q$3:Q2202,'Rango proyecciones'!$AJ$5) + SUMIFS('Stock - ETA'!$I$3:I2202,'Stock - ETA'!$F$3:F2202,'Rango proyecciones'!C395,'Stock - ETA'!$Q$3:Q2202,'Rango proyecciones'!$AJ$8)</f>
        <v/>
      </c>
      <c r="AH395" s="17">
        <f> 0.6 * AD395 + AG395</f>
        <v/>
      </c>
      <c r="AI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america1030784</t>
        </is>
      </c>
      <c r="D396" s="4" t="inlineStr">
        <is>
          <t>Agro America</t>
        </is>
      </c>
      <c r="E396" s="4" t="n">
        <v>1030784</v>
      </c>
      <c r="F396" s="4" t="inlineStr">
        <is>
          <t>PV Pch MA 15% 16-18 Lb@ Bo Cj 20k AS</t>
        </is>
      </c>
      <c r="G396" s="4" t="inlineStr">
        <is>
          <t>Pech</t>
        </is>
      </c>
      <c r="H396" s="6" t="n">
        <v>0</v>
      </c>
      <c r="I396" s="9" t="n">
        <v>5880</v>
      </c>
      <c r="J396" s="9" t="n">
        <v>5488</v>
      </c>
      <c r="K396" s="9" t="n">
        <v>2149.65</v>
      </c>
      <c r="L396" s="6">
        <f>MAX(J396 - K396, 0) * MAX((0 - 10)/(10), 0)</f>
        <v/>
      </c>
      <c r="M396" s="9">
        <f>SUMIFS('Stock - ETA'!$R$3:R2202,'Stock - ETA'!$F$3:F2202,'Rango proyecciones'!C396,'Stock - ETA'!$AA$3:AA2202,'Rango proyecciones'!$AJ$5)</f>
        <v/>
      </c>
      <c r="N396" s="9">
        <f>SUMIF('Stock - Puerto Chile'!$G$2:G649,'Rango proyecciones'!C396,'Stock - Puerto Chile'!$L$2:L649)</f>
        <v/>
      </c>
      <c r="O396" s="9" t="n"/>
      <c r="P396" s="9" t="n"/>
      <c r="Q396" s="17">
        <f>H396 + P396 + M396</f>
        <v/>
      </c>
      <c r="R396" s="9">
        <f>MAX(J396 - K396, 0) * MAX((0 - 7)/(7), 0)</f>
        <v/>
      </c>
      <c r="S396" s="9">
        <f>SUMIFS('Stock - ETA'!$H$3:H2202,'Stock - ETA'!$F$3:F2202,'Rango proyecciones'!C396,'Stock - ETA'!$Q$3:Q2202,'Rango proyecciones'!$AJ$5)</f>
        <v/>
      </c>
      <c r="T396" s="9">
        <f>SUMIF('Stock - Puerto Chile'!$G$2:G649,'Rango proyecciones'!C396,'Stock - Puerto Chile'!$N$2:N649)</f>
        <v/>
      </c>
      <c r="U396" s="9" t="n"/>
      <c r="V396" s="9" t="n"/>
      <c r="W396" s="17">
        <f>H396 + V396 + S396</f>
        <v/>
      </c>
      <c r="X396" s="6">
        <f>SUMIFS('Stock - ETA'!$S$3:S2202,'Stock - ETA'!$F$3:F2202,'Rango proyecciones'!C396,'Stock - ETA'!$AA$3:AA2202,'Rango proyecciones'!$AJ$5) + SUMIFS('Stock - ETA'!$R$3:R2202,'Stock - ETA'!$F$3:F2202,'Rango proyecciones'!C396,'Stock - ETA'!$AA$3:AA2202,'Rango proyecciones'!$AJ$7)</f>
        <v/>
      </c>
      <c r="Y396" s="9" t="n"/>
      <c r="Z396" s="17">
        <f>X396 + Y396</f>
        <v/>
      </c>
      <c r="AA396" s="9">
        <f>SUMIFS('Stock - ETA'!$I$3:I2202,'Stock - ETA'!$F$3:F2202,'Rango proyecciones'!C396,'Stock - ETA'!$Q$3:Q2202,'Rango proyecciones'!$AJ$5) + SUMIFS('Stock - ETA'!$H$3:H2202,'Stock - ETA'!$F$3:F2202,'Rango proyecciones'!C396,'Stock - ETA'!$Q$3:Q2202,'Rango proyecciones'!$AJ$7)</f>
        <v/>
      </c>
      <c r="AB396" s="9" t="n"/>
      <c r="AC396" s="17">
        <f>AA396 + AB396</f>
        <v/>
      </c>
      <c r="AD396" s="6" t="n">
        <v>5880</v>
      </c>
      <c r="AE396" s="9">
        <f>SUMIFS('Stock - ETA'!$T$3:T2202,'Stock - ETA'!$F$3:F2202,'Rango proyecciones'!C396,'Stock - ETA'!$AA$3:AA2202,'Rango proyecciones'!$AJ$5) + SUMIFS('Stock - ETA'!$S$3:S2202,'Stock - ETA'!$F$3:F2202,'Rango proyecciones'!C396,'Stock - ETA'!$AA$3:AA2202,'Rango proyecciones'!$AJ$8)</f>
        <v/>
      </c>
      <c r="AF396" s="17">
        <f> 0.6 * AD396 + AE396</f>
        <v/>
      </c>
      <c r="AG396" s="9">
        <f>SUMIFS('Stock - ETA'!$J$3:J2202,'Stock - ETA'!$F$3:F2202,'Rango proyecciones'!C396,'Stock - ETA'!$Q$3:Q2202,'Rango proyecciones'!$AJ$5) + SUMIFS('Stock - ETA'!$I$3:I2202,'Stock - ETA'!$F$3:F2202,'Rango proyecciones'!C396,'Stock - ETA'!$Q$3:Q2202,'Rango proyecciones'!$AJ$8)</f>
        <v/>
      </c>
      <c r="AH396" s="17">
        <f> 0.6 * AD396 + AG396</f>
        <v/>
      </c>
      <c r="AI396" s="6" t="n"/>
    </row>
    <row r="397">
      <c r="A397" s="4" t="inlineStr">
        <is>
          <t>Pavo</t>
        </is>
      </c>
      <c r="B397" s="4" t="inlineStr">
        <is>
          <t>Venta Local</t>
        </is>
      </c>
      <c r="C397" s="4" t="inlineStr">
        <is>
          <t>agro america1030785</t>
        </is>
      </c>
      <c r="D397" s="4" t="inlineStr">
        <is>
          <t>Agro America</t>
        </is>
      </c>
      <c r="E397" s="4" t="n">
        <v>1030785</v>
      </c>
      <c r="F397" s="4" t="inlineStr">
        <is>
          <t>PV Pch MA 15% 18-20 Lb@ Bo Cj 20k AS</t>
        </is>
      </c>
      <c r="G397" s="4" t="inlineStr">
        <is>
          <t>Pech</t>
        </is>
      </c>
      <c r="H397" s="6" t="n">
        <v>0</v>
      </c>
      <c r="I397" s="9" t="n">
        <v>1080</v>
      </c>
      <c r="J397" s="9" t="n">
        <v>1008</v>
      </c>
      <c r="K397" s="9" t="n">
        <v>760.0700000000001</v>
      </c>
      <c r="L397" s="6">
        <f>MAX(J397 - K397, 0) * MAX((0 - 10)/(10), 0)</f>
        <v/>
      </c>
      <c r="M397" s="9">
        <f>SUMIFS('Stock - ETA'!$R$3:R2202,'Stock - ETA'!$F$3:F2202,'Rango proyecciones'!C397,'Stock - ETA'!$AA$3:AA2202,'Rango proyecciones'!$AJ$5)</f>
        <v/>
      </c>
      <c r="N397" s="9">
        <f>SUMIF('Stock - Puerto Chile'!$G$2:G649,'Rango proyecciones'!C397,'Stock - Puerto Chile'!$L$2:L649)</f>
        <v/>
      </c>
      <c r="O397" s="9" t="n"/>
      <c r="P397" s="9" t="n"/>
      <c r="Q397" s="17">
        <f>H397 + P397 + M397</f>
        <v/>
      </c>
      <c r="R397" s="9">
        <f>MAX(J397 - K397, 0) * MAX((0 - 7)/(7), 0)</f>
        <v/>
      </c>
      <c r="S397" s="9">
        <f>SUMIFS('Stock - ETA'!$H$3:H2202,'Stock - ETA'!$F$3:F2202,'Rango proyecciones'!C397,'Stock - ETA'!$Q$3:Q2202,'Rango proyecciones'!$AJ$5)</f>
        <v/>
      </c>
      <c r="T397" s="9">
        <f>SUMIF('Stock - Puerto Chile'!$G$2:G649,'Rango proyecciones'!C397,'Stock - Puerto Chile'!$N$2:N649)</f>
        <v/>
      </c>
      <c r="U397" s="9" t="n"/>
      <c r="V397" s="9" t="n"/>
      <c r="W397" s="17">
        <f>H397 + V397 + S397</f>
        <v/>
      </c>
      <c r="X397" s="6">
        <f>SUMIFS('Stock - ETA'!$S$3:S2202,'Stock - ETA'!$F$3:F2202,'Rango proyecciones'!C397,'Stock - ETA'!$AA$3:AA2202,'Rango proyecciones'!$AJ$5) + SUMIFS('Stock - ETA'!$R$3:R2202,'Stock - ETA'!$F$3:F2202,'Rango proyecciones'!C397,'Stock - ETA'!$AA$3:AA2202,'Rango proyecciones'!$AJ$7)</f>
        <v/>
      </c>
      <c r="Y397" s="9" t="n"/>
      <c r="Z397" s="17">
        <f>X397 + Y397</f>
        <v/>
      </c>
      <c r="AA397" s="9">
        <f>SUMIFS('Stock - ETA'!$I$3:I2202,'Stock - ETA'!$F$3:F2202,'Rango proyecciones'!C397,'Stock - ETA'!$Q$3:Q2202,'Rango proyecciones'!$AJ$5) + SUMIFS('Stock - ETA'!$H$3:H2202,'Stock - ETA'!$F$3:F2202,'Rango proyecciones'!C397,'Stock - ETA'!$Q$3:Q2202,'Rango proyecciones'!$AJ$7)</f>
        <v/>
      </c>
      <c r="AB397" s="9" t="n"/>
      <c r="AC397" s="17">
        <f>AA397 + AB397</f>
        <v/>
      </c>
      <c r="AD397" s="6" t="n">
        <v>1080</v>
      </c>
      <c r="AE397" s="9">
        <f>SUMIFS('Stock - ETA'!$T$3:T2202,'Stock - ETA'!$F$3:F2202,'Rango proyecciones'!C397,'Stock - ETA'!$AA$3:AA2202,'Rango proyecciones'!$AJ$5) + SUMIFS('Stock - ETA'!$S$3:S2202,'Stock - ETA'!$F$3:F2202,'Rango proyecciones'!C397,'Stock - ETA'!$AA$3:AA2202,'Rango proyecciones'!$AJ$8)</f>
        <v/>
      </c>
      <c r="AF397" s="17">
        <f> 0.6 * AD397 + AE397</f>
        <v/>
      </c>
      <c r="AG397" s="9">
        <f>SUMIFS('Stock - ETA'!$J$3:J2202,'Stock - ETA'!$F$3:F2202,'Rango proyecciones'!C397,'Stock - ETA'!$Q$3:Q2202,'Rango proyecciones'!$AJ$5) + SUMIFS('Stock - ETA'!$I$3:I2202,'Stock - ETA'!$F$3:F2202,'Rango proyecciones'!C397,'Stock - ETA'!$Q$3:Q2202,'Rango proyecciones'!$AJ$8)</f>
        <v/>
      </c>
      <c r="AH397" s="17">
        <f> 0.6 * AD397 + AG397</f>
        <v/>
      </c>
      <c r="AI397" s="6" t="n"/>
    </row>
    <row r="398">
      <c r="A398" s="4" t="inlineStr">
        <is>
          <t>Pavo</t>
        </is>
      </c>
      <c r="B398" s="4" t="inlineStr">
        <is>
          <t>Venta Local</t>
        </is>
      </c>
      <c r="C398" s="4" t="inlineStr">
        <is>
          <t>agro america1030818</t>
        </is>
      </c>
      <c r="D398" s="4" t="inlineStr">
        <is>
          <t>Agro America</t>
        </is>
      </c>
      <c r="E398" s="4" t="n">
        <v>1030818</v>
      </c>
      <c r="F398" s="4" t="inlineStr">
        <is>
          <t>PV Fil C/ten MA NMr@ Cj 40 Lb AS</t>
        </is>
      </c>
      <c r="G398" s="4" t="inlineStr">
        <is>
          <t>Pech Desh</t>
        </is>
      </c>
      <c r="H398" s="6" t="n">
        <v>0</v>
      </c>
      <c r="I398" s="9" t="n">
        <v>18202</v>
      </c>
      <c r="J398" s="9" t="n">
        <v>61129</v>
      </c>
      <c r="K398" s="9" t="n">
        <v>66774.88</v>
      </c>
      <c r="L398" s="6">
        <f>MAX(J398 - K398, 0) * MAX((0 - 10)/(10), 0)</f>
        <v/>
      </c>
      <c r="M398" s="9">
        <f>SUMIFS('Stock - ETA'!$R$3:R2202,'Stock - ETA'!$F$3:F2202,'Rango proyecciones'!C398,'Stock - ETA'!$AA$3:AA2202,'Rango proyecciones'!$AJ$5)</f>
        <v/>
      </c>
      <c r="N398" s="9">
        <f>SUMIF('Stock - Puerto Chile'!$G$2:G649,'Rango proyecciones'!C398,'Stock - Puerto Chile'!$L$2:L649)</f>
        <v/>
      </c>
      <c r="O398" s="9">
        <f>0 * (0 / 24)</f>
        <v/>
      </c>
      <c r="P398" s="9">
        <f>25813.22 * (0 / 24)</f>
        <v/>
      </c>
      <c r="Q398" s="17">
        <f>H398 + P398 + M398</f>
        <v/>
      </c>
      <c r="R398" s="9">
        <f>MAX(J398 - K398, 0) * MAX((0 - 7)/(7), 0)</f>
        <v/>
      </c>
      <c r="S398" s="9">
        <f>SUMIFS('Stock - ETA'!$H$3:H2202,'Stock - ETA'!$F$3:F2202,'Rango proyecciones'!C398,'Stock - ETA'!$Q$3:Q2202,'Rango proyecciones'!$AJ$5)</f>
        <v/>
      </c>
      <c r="T398" s="9">
        <f>SUMIF('Stock - Puerto Chile'!$G$2:G649,'Rango proyecciones'!C398,'Stock - Puerto Chile'!$N$2:N649)</f>
        <v/>
      </c>
      <c r="U398" s="9">
        <f>0 * (0 / 24)</f>
        <v/>
      </c>
      <c r="V398" s="9">
        <f>25813.22 * (0 / 24)</f>
        <v/>
      </c>
      <c r="W398" s="17">
        <f>H398 + V398 + S398</f>
        <v/>
      </c>
      <c r="X398" s="6">
        <f>SUMIFS('Stock - ETA'!$S$3:S2202,'Stock - ETA'!$F$3:F2202,'Rango proyecciones'!C398,'Stock - ETA'!$AA$3:AA2202,'Rango proyecciones'!$AJ$5) + SUMIFS('Stock - ETA'!$R$3:R2202,'Stock - ETA'!$F$3:F2202,'Rango proyecciones'!C398,'Stock - ETA'!$AA$3:AA2202,'Rango proyecciones'!$AJ$7)</f>
        <v/>
      </c>
      <c r="Y398" s="9" t="n"/>
      <c r="Z398" s="17">
        <f>X398 + Y398</f>
        <v/>
      </c>
      <c r="AA398" s="9">
        <f>SUMIFS('Stock - ETA'!$I$3:I2202,'Stock - ETA'!$F$3:F2202,'Rango proyecciones'!C398,'Stock - ETA'!$Q$3:Q2202,'Rango proyecciones'!$AJ$5) + SUMIFS('Stock - ETA'!$H$3:H2202,'Stock - ETA'!$F$3:F2202,'Rango proyecciones'!C398,'Stock - ETA'!$Q$3:Q2202,'Rango proyecciones'!$AJ$7)</f>
        <v/>
      </c>
      <c r="AB398" s="9" t="n"/>
      <c r="AC398" s="17">
        <f>AA398 + AB398</f>
        <v/>
      </c>
      <c r="AD398" s="6" t="n">
        <v>48000</v>
      </c>
      <c r="AE398" s="9">
        <f>SUMIFS('Stock - ETA'!$T$3:T2202,'Stock - ETA'!$F$3:F2202,'Rango proyecciones'!C398,'Stock - ETA'!$AA$3:AA2202,'Rango proyecciones'!$AJ$5) + SUMIFS('Stock - ETA'!$S$3:S2202,'Stock - ETA'!$F$3:F2202,'Rango proyecciones'!C398,'Stock - ETA'!$AA$3:AA2202,'Rango proyecciones'!$AJ$8)</f>
        <v/>
      </c>
      <c r="AF398" s="17">
        <f> 0.6 * AD398 + AE398</f>
        <v/>
      </c>
      <c r="AG398" s="9">
        <f>SUMIFS('Stock - ETA'!$J$3:J2202,'Stock - ETA'!$F$3:F2202,'Rango proyecciones'!C398,'Stock - ETA'!$Q$3:Q2202,'Rango proyecciones'!$AJ$5) + SUMIFS('Stock - ETA'!$I$3:I2202,'Stock - ETA'!$F$3:F2202,'Rango proyecciones'!C398,'Stock - ETA'!$Q$3:Q2202,'Rango proyecciones'!$AJ$8)</f>
        <v/>
      </c>
      <c r="AH398" s="17">
        <f> 0.6 * AD398 + AG398</f>
        <v/>
      </c>
      <c r="AI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europa1030224</t>
        </is>
      </c>
      <c r="D399" s="4" t="inlineStr">
        <is>
          <t>Agro Europa</t>
        </is>
      </c>
      <c r="E399" s="4" t="n">
        <v>1030224</v>
      </c>
      <c r="F399" s="4" t="inlineStr">
        <is>
          <t>PV Tru Larg@ Bo Cj 15k AS</t>
        </is>
      </c>
      <c r="G399" s="4" t="inlineStr">
        <is>
          <t>Trutro</t>
        </is>
      </c>
      <c r="H399" s="6" t="n">
        <v>84017.72</v>
      </c>
      <c r="I399" s="9" t="n">
        <v>60000</v>
      </c>
      <c r="J399" s="9" t="n">
        <v>800</v>
      </c>
      <c r="K399" s="9" t="n">
        <v>818.97</v>
      </c>
      <c r="L399" s="6">
        <f>MAX(J399 - K399, 0) * MAX((0 - 10)/(10), 0)</f>
        <v/>
      </c>
      <c r="M399" s="9">
        <f>SUMIFS('Stock - ETA'!$R$3:R2202,'Stock - ETA'!$F$3:F2202,'Rango proyecciones'!C399,'Stock - ETA'!$AA$3:AA2202,'Rango proyecciones'!$AJ$5)</f>
        <v/>
      </c>
      <c r="N399" s="9">
        <f>SUMIF('Stock - Puerto Chile'!$G$2:G649,'Rango proyecciones'!C399,'Stock - Puerto Chile'!$L$2:L649)</f>
        <v/>
      </c>
      <c r="O399" s="9" t="n"/>
      <c r="P399" s="9" t="n"/>
      <c r="Q399" s="17">
        <f>H399 + P399 + M399</f>
        <v/>
      </c>
      <c r="R399" s="9">
        <f>MAX(J399 - K399, 0) * MAX((0 - 7)/(7), 0)</f>
        <v/>
      </c>
      <c r="S399" s="9">
        <f>SUMIFS('Stock - ETA'!$H$3:H2202,'Stock - ETA'!$F$3:F2202,'Rango proyecciones'!C399,'Stock - ETA'!$Q$3:Q2202,'Rango proyecciones'!$AJ$5)</f>
        <v/>
      </c>
      <c r="T399" s="9">
        <f>SUMIF('Stock - Puerto Chile'!$G$2:G649,'Rango proyecciones'!C399,'Stock - Puerto Chile'!$N$2:N649)</f>
        <v/>
      </c>
      <c r="U399" s="9" t="n"/>
      <c r="V399" s="9" t="n"/>
      <c r="W399" s="17">
        <f>H399 + V399 + S399</f>
        <v/>
      </c>
      <c r="X399" s="6">
        <f>SUMIFS('Stock - ETA'!$S$3:S2202,'Stock - ETA'!$F$3:F2202,'Rango proyecciones'!C399,'Stock - ETA'!$AA$3:AA2202,'Rango proyecciones'!$AJ$5) + SUMIFS('Stock - ETA'!$R$3:R2202,'Stock - ETA'!$F$3:F2202,'Rango proyecciones'!C399,'Stock - ETA'!$AA$3:AA2202,'Rango proyecciones'!$AJ$7)</f>
        <v/>
      </c>
      <c r="Y399" s="9" t="n"/>
      <c r="Z399" s="17">
        <f>X399 + Y399</f>
        <v/>
      </c>
      <c r="AA399" s="9">
        <f>SUMIFS('Stock - ETA'!$I$3:I2202,'Stock - ETA'!$F$3:F2202,'Rango proyecciones'!C399,'Stock - ETA'!$Q$3:Q2202,'Rango proyecciones'!$AJ$5) + SUMIFS('Stock - ETA'!$H$3:H2202,'Stock - ETA'!$F$3:F2202,'Rango proyecciones'!C399,'Stock - ETA'!$Q$3:Q2202,'Rango proyecciones'!$AJ$7)</f>
        <v/>
      </c>
      <c r="AB399" s="9" t="n"/>
      <c r="AC399" s="17">
        <f>AA399 + AB399</f>
        <v/>
      </c>
      <c r="AD399" s="6" t="n"/>
      <c r="AE399" s="9">
        <f>SUMIFS('Stock - ETA'!$T$3:T2202,'Stock - ETA'!$F$3:F2202,'Rango proyecciones'!C399,'Stock - ETA'!$AA$3:AA2202,'Rango proyecciones'!$AJ$5) + SUMIFS('Stock - ETA'!$S$3:S2202,'Stock - ETA'!$F$3:F2202,'Rango proyecciones'!C399,'Stock - ETA'!$AA$3:AA2202,'Rango proyecciones'!$AJ$8)</f>
        <v/>
      </c>
      <c r="AF399" s="17">
        <f> 0.7 * AD399 + AE399</f>
        <v/>
      </c>
      <c r="AG399" s="9">
        <f>SUMIFS('Stock - ETA'!$J$3:J2202,'Stock - ETA'!$F$3:F2202,'Rango proyecciones'!C399,'Stock - ETA'!$Q$3:Q2202,'Rango proyecciones'!$AJ$5) + SUMIFS('Stock - ETA'!$I$3:I2202,'Stock - ETA'!$F$3:F2202,'Rango proyecciones'!C399,'Stock - ETA'!$Q$3:Q2202,'Rango proyecciones'!$AJ$8)</f>
        <v/>
      </c>
      <c r="AH399" s="17">
        <f> 0.7 * AD399 + AG399</f>
        <v/>
      </c>
      <c r="AI399" s="6" t="n"/>
    </row>
    <row r="400">
      <c r="A400" s="4" t="inlineStr">
        <is>
          <t>Pavo</t>
        </is>
      </c>
      <c r="B400" s="4" t="inlineStr">
        <is>
          <t>Venta Local</t>
        </is>
      </c>
      <c r="C400" s="4" t="inlineStr">
        <is>
          <t>agro europa1030279</t>
        </is>
      </c>
      <c r="D400" s="4" t="inlineStr">
        <is>
          <t>Agro Europa</t>
        </is>
      </c>
      <c r="E400" s="4" t="n">
        <v>1030279</v>
      </c>
      <c r="F400" s="4" t="inlineStr">
        <is>
          <t>PV TruDeh Cort S/p@ Jp SO</t>
        </is>
      </c>
      <c r="G400" s="4" t="inlineStr">
        <is>
          <t>Trutro Desh</t>
        </is>
      </c>
      <c r="H400" s="6" t="n">
        <v>9000</v>
      </c>
      <c r="I400" s="9" t="n">
        <v>21600</v>
      </c>
      <c r="J400" s="9" t="n">
        <v>17600</v>
      </c>
      <c r="K400" s="9" t="n">
        <v>17544.5</v>
      </c>
      <c r="L400" s="6">
        <f>MAX(J400 - K400, 0) * MAX((0 - 10)/(10), 0)</f>
        <v/>
      </c>
      <c r="M400" s="9">
        <f>SUMIFS('Stock - ETA'!$R$3:R2202,'Stock - ETA'!$F$3:F2202,'Rango proyecciones'!C400,'Stock - ETA'!$AA$3:AA2202,'Rango proyecciones'!$AJ$5)</f>
        <v/>
      </c>
      <c r="N400" s="9">
        <f>SUMIF('Stock - Puerto Chile'!$G$2:G649,'Rango proyecciones'!C400,'Stock - Puerto Chile'!$L$2:L649)</f>
        <v/>
      </c>
      <c r="O400" s="9" t="n"/>
      <c r="P400" s="9" t="n"/>
      <c r="Q400" s="17">
        <f>H400 + P400 + M400</f>
        <v/>
      </c>
      <c r="R400" s="9">
        <f>MAX(J400 - K400, 0) * MAX((0 - 7)/(7), 0)</f>
        <v/>
      </c>
      <c r="S400" s="9">
        <f>SUMIFS('Stock - ETA'!$H$3:H2202,'Stock - ETA'!$F$3:F2202,'Rango proyecciones'!C400,'Stock - ETA'!$Q$3:Q2202,'Rango proyecciones'!$AJ$5)</f>
        <v/>
      </c>
      <c r="T400" s="9">
        <f>SUMIF('Stock - Puerto Chile'!$G$2:G649,'Rango proyecciones'!C400,'Stock - Puerto Chile'!$N$2:N649)</f>
        <v/>
      </c>
      <c r="U400" s="9" t="n"/>
      <c r="V400" s="9" t="n"/>
      <c r="W400" s="17">
        <f>H400 + V400 + S400</f>
        <v/>
      </c>
      <c r="X400" s="6">
        <f>SUMIFS('Stock - ETA'!$S$3:S2202,'Stock - ETA'!$F$3:F2202,'Rango proyecciones'!C400,'Stock - ETA'!$AA$3:AA2202,'Rango proyecciones'!$AJ$5) + SUMIFS('Stock - ETA'!$R$3:R2202,'Stock - ETA'!$F$3:F2202,'Rango proyecciones'!C400,'Stock - ETA'!$AA$3:AA2202,'Rango proyecciones'!$AJ$7)</f>
        <v/>
      </c>
      <c r="Y400" s="9" t="n"/>
      <c r="Z400" s="17">
        <f>X400 + Y400</f>
        <v/>
      </c>
      <c r="AA400" s="9">
        <f>SUMIFS('Stock - ETA'!$I$3:I2202,'Stock - ETA'!$F$3:F2202,'Rango proyecciones'!C400,'Stock - ETA'!$Q$3:Q2202,'Rango proyecciones'!$AJ$5) + SUMIFS('Stock - ETA'!$H$3:H2202,'Stock - ETA'!$F$3:F2202,'Rango proyecciones'!C400,'Stock - ETA'!$Q$3:Q2202,'Rango proyecciones'!$AJ$7)</f>
        <v/>
      </c>
      <c r="AB400" s="9" t="n"/>
      <c r="AC400" s="17">
        <f>AA400 + AB400</f>
        <v/>
      </c>
      <c r="AD400" s="6" t="n">
        <v>113743</v>
      </c>
      <c r="AE400" s="9">
        <f>SUMIFS('Stock - ETA'!$T$3:T2202,'Stock - ETA'!$F$3:F2202,'Rango proyecciones'!C400,'Stock - ETA'!$AA$3:AA2202,'Rango proyecciones'!$AJ$5) + SUMIFS('Stock - ETA'!$S$3:S2202,'Stock - ETA'!$F$3:F2202,'Rango proyecciones'!C400,'Stock - ETA'!$AA$3:AA2202,'Rango proyecciones'!$AJ$8)</f>
        <v/>
      </c>
      <c r="AF400" s="17">
        <f> 0.7 * AD400 + AE400</f>
        <v/>
      </c>
      <c r="AG400" s="9">
        <f>SUMIFS('Stock - ETA'!$J$3:J2202,'Stock - ETA'!$F$3:F2202,'Rango proyecciones'!C400,'Stock - ETA'!$Q$3:Q2202,'Rango proyecciones'!$AJ$5) + SUMIFS('Stock - ETA'!$I$3:I2202,'Stock - ETA'!$F$3:F2202,'Rango proyecciones'!C400,'Stock - ETA'!$Q$3:Q2202,'Rango proyecciones'!$AJ$8)</f>
        <v/>
      </c>
      <c r="AH400" s="17">
        <f> 0.7 * AD400 + AG400</f>
        <v/>
      </c>
      <c r="AI400" s="6" t="n"/>
    </row>
    <row r="401">
      <c r="A401" s="4" t="inlineStr">
        <is>
          <t>Pavo</t>
        </is>
      </c>
      <c r="B401" s="4" t="inlineStr">
        <is>
          <t>Venta Local</t>
        </is>
      </c>
      <c r="C401" s="4" t="inlineStr">
        <is>
          <t>agro europa1030332</t>
        </is>
      </c>
      <c r="D401" s="4" t="inlineStr">
        <is>
          <t>Agro Europa</t>
        </is>
      </c>
      <c r="E401" s="4" t="n">
        <v>1030332</v>
      </c>
      <c r="F401" s="4" t="inlineStr">
        <is>
          <t>PV Tru Ala@ Ex Bo Cj AS</t>
        </is>
      </c>
      <c r="G401" s="4" t="inlineStr">
        <is>
          <t>Ala</t>
        </is>
      </c>
      <c r="H401" s="6" t="n">
        <v>24000</v>
      </c>
      <c r="I401" s="9" t="n">
        <v>24000</v>
      </c>
      <c r="J401" s="9" t="n">
        <v>0</v>
      </c>
      <c r="K401" s="9" t="n">
        <v>0</v>
      </c>
      <c r="L401" s="6">
        <f>MAX(J401 - K401, 0) * MAX((0 - 10)/(10), 0)</f>
        <v/>
      </c>
      <c r="M401" s="9">
        <f>SUMIFS('Stock - ETA'!$R$3:R2202,'Stock - ETA'!$F$3:F2202,'Rango proyecciones'!C401,'Stock - ETA'!$AA$3:AA2202,'Rango proyecciones'!$AJ$5)</f>
        <v/>
      </c>
      <c r="N401" s="9">
        <f>SUMIF('Stock - Puerto Chile'!$G$2:G649,'Rango proyecciones'!C401,'Stock - Puerto Chile'!$L$2:L649)</f>
        <v/>
      </c>
      <c r="O401" s="9" t="n"/>
      <c r="P401" s="9" t="n"/>
      <c r="Q401" s="17">
        <f>H401 + P401 + M401</f>
        <v/>
      </c>
      <c r="R401" s="9">
        <f>MAX(J401 - K401, 0) * MAX((0 - 7)/(7), 0)</f>
        <v/>
      </c>
      <c r="S401" s="9">
        <f>SUMIFS('Stock - ETA'!$H$3:H2202,'Stock - ETA'!$F$3:F2202,'Rango proyecciones'!C401,'Stock - ETA'!$Q$3:Q2202,'Rango proyecciones'!$AJ$5)</f>
        <v/>
      </c>
      <c r="T401" s="9">
        <f>SUMIF('Stock - Puerto Chile'!$G$2:G649,'Rango proyecciones'!C401,'Stock - Puerto Chile'!$N$2:N649)</f>
        <v/>
      </c>
      <c r="U401" s="9" t="n"/>
      <c r="V401" s="9" t="n"/>
      <c r="W401" s="17">
        <f>H401 + V401 + S401</f>
        <v/>
      </c>
      <c r="X401" s="6">
        <f>SUMIFS('Stock - ETA'!$S$3:S2202,'Stock - ETA'!$F$3:F2202,'Rango proyecciones'!C401,'Stock - ETA'!$AA$3:AA2202,'Rango proyecciones'!$AJ$5) + SUMIFS('Stock - ETA'!$R$3:R2202,'Stock - ETA'!$F$3:F2202,'Rango proyecciones'!C401,'Stock - ETA'!$AA$3:AA2202,'Rango proyecciones'!$AJ$7)</f>
        <v/>
      </c>
      <c r="Y401" s="9" t="n"/>
      <c r="Z401" s="17">
        <f>X401 + Y401</f>
        <v/>
      </c>
      <c r="AA401" s="9">
        <f>SUMIFS('Stock - ETA'!$I$3:I2202,'Stock - ETA'!$F$3:F2202,'Rango proyecciones'!C401,'Stock - ETA'!$Q$3:Q2202,'Rango proyecciones'!$AJ$5) + SUMIFS('Stock - ETA'!$H$3:H2202,'Stock - ETA'!$F$3:F2202,'Rango proyecciones'!C401,'Stock - ETA'!$Q$3:Q2202,'Rango proyecciones'!$AJ$7)</f>
        <v/>
      </c>
      <c r="AB401" s="9" t="n"/>
      <c r="AC401" s="17">
        <f>AA401 + AB401</f>
        <v/>
      </c>
      <c r="AD401" s="6" t="n"/>
      <c r="AE401" s="9">
        <f>SUMIFS('Stock - ETA'!$T$3:T2202,'Stock - ETA'!$F$3:F2202,'Rango proyecciones'!C401,'Stock - ETA'!$AA$3:AA2202,'Rango proyecciones'!$AJ$5) + SUMIFS('Stock - ETA'!$S$3:S2202,'Stock - ETA'!$F$3:F2202,'Rango proyecciones'!C401,'Stock - ETA'!$AA$3:AA2202,'Rango proyecciones'!$AJ$8)</f>
        <v/>
      </c>
      <c r="AF401" s="17">
        <f> 0.7 * AD401 + AE401</f>
        <v/>
      </c>
      <c r="AG401" s="9">
        <f>SUMIFS('Stock - ETA'!$J$3:J2202,'Stock - ETA'!$F$3:F2202,'Rango proyecciones'!C401,'Stock - ETA'!$Q$3:Q2202,'Rango proyecciones'!$AJ$5) + SUMIFS('Stock - ETA'!$I$3:I2202,'Stock - ETA'!$F$3:F2202,'Rango proyecciones'!C401,'Stock - ETA'!$Q$3:Q2202,'Rango proyecciones'!$AJ$8)</f>
        <v/>
      </c>
      <c r="AH401" s="17">
        <f> 0.7 * AD401 + AG401</f>
        <v/>
      </c>
      <c r="AI401" s="6" t="n"/>
    </row>
    <row r="402">
      <c r="A402" s="4" t="inlineStr">
        <is>
          <t>Pavo</t>
        </is>
      </c>
      <c r="B402" s="4" t="inlineStr">
        <is>
          <t>Venta Local</t>
        </is>
      </c>
      <c r="C402" s="4" t="inlineStr">
        <is>
          <t>agro europa1030355</t>
        </is>
      </c>
      <c r="D402" s="4" t="inlineStr">
        <is>
          <t>Agro Europa</t>
        </is>
      </c>
      <c r="E402" s="4" t="n">
        <v>1030355</v>
      </c>
      <c r="F402" s="4" t="inlineStr">
        <is>
          <t>PV Rabadilla@ Bo Cj 10K AS</t>
        </is>
      </c>
      <c r="G402" s="4" t="inlineStr">
        <is>
          <t>Varios</t>
        </is>
      </c>
      <c r="H402" s="6" t="n">
        <v>36000</v>
      </c>
      <c r="I402" s="9" t="n">
        <v>36000</v>
      </c>
      <c r="J402" s="9" t="n">
        <v>74024</v>
      </c>
      <c r="K402" s="9" t="n">
        <v>64745.585</v>
      </c>
      <c r="L402" s="6">
        <f>MAX(J402 - K402, 0) * MAX((0 - 10)/(10), 0)</f>
        <v/>
      </c>
      <c r="M402" s="9">
        <f>SUMIFS('Stock - ETA'!$R$3:R2202,'Stock - ETA'!$F$3:F2202,'Rango proyecciones'!C402,'Stock - ETA'!$AA$3:AA2202,'Rango proyecciones'!$AJ$5)</f>
        <v/>
      </c>
      <c r="N402" s="9">
        <f>SUMIF('Stock - Puerto Chile'!$G$2:G649,'Rango proyecciones'!C402,'Stock - Puerto Chile'!$L$2:L649)</f>
        <v/>
      </c>
      <c r="O402" s="9" t="n"/>
      <c r="P402" s="9" t="n"/>
      <c r="Q402" s="17">
        <f>H402 + P402 + M402</f>
        <v/>
      </c>
      <c r="R402" s="9">
        <f>MAX(J402 - K402, 0) * MAX((0 - 7)/(7), 0)</f>
        <v/>
      </c>
      <c r="S402" s="9">
        <f>SUMIFS('Stock - ETA'!$H$3:H2202,'Stock - ETA'!$F$3:F2202,'Rango proyecciones'!C402,'Stock - ETA'!$Q$3:Q2202,'Rango proyecciones'!$AJ$5)</f>
        <v/>
      </c>
      <c r="T402" s="9">
        <f>SUMIF('Stock - Puerto Chile'!$G$2:G649,'Rango proyecciones'!C402,'Stock - Puerto Chile'!$N$2:N649)</f>
        <v/>
      </c>
      <c r="U402" s="9" t="n"/>
      <c r="V402" s="9" t="n"/>
      <c r="W402" s="17">
        <f>H402 + V402 + S402</f>
        <v/>
      </c>
      <c r="X402" s="6">
        <f>SUMIFS('Stock - ETA'!$S$3:S2202,'Stock - ETA'!$F$3:F2202,'Rango proyecciones'!C402,'Stock - ETA'!$AA$3:AA2202,'Rango proyecciones'!$AJ$5) + SUMIFS('Stock - ETA'!$R$3:R2202,'Stock - ETA'!$F$3:F2202,'Rango proyecciones'!C402,'Stock - ETA'!$AA$3:AA2202,'Rango proyecciones'!$AJ$7)</f>
        <v/>
      </c>
      <c r="Y402" s="9" t="n"/>
      <c r="Z402" s="17">
        <f>X402 + Y402</f>
        <v/>
      </c>
      <c r="AA402" s="9">
        <f>SUMIFS('Stock - ETA'!$I$3:I2202,'Stock - ETA'!$F$3:F2202,'Rango proyecciones'!C402,'Stock - ETA'!$Q$3:Q2202,'Rango proyecciones'!$AJ$5) + SUMIFS('Stock - ETA'!$H$3:H2202,'Stock - ETA'!$F$3:F2202,'Rango proyecciones'!C402,'Stock - ETA'!$Q$3:Q2202,'Rango proyecciones'!$AJ$7)</f>
        <v/>
      </c>
      <c r="AB402" s="9" t="n"/>
      <c r="AC402" s="17">
        <f>AA402 + AB402</f>
        <v/>
      </c>
      <c r="AD402" s="6" t="n"/>
      <c r="AE402" s="9">
        <f>SUMIFS('Stock - ETA'!$T$3:T2202,'Stock - ETA'!$F$3:F2202,'Rango proyecciones'!C402,'Stock - ETA'!$AA$3:AA2202,'Rango proyecciones'!$AJ$5) + SUMIFS('Stock - ETA'!$S$3:S2202,'Stock - ETA'!$F$3:F2202,'Rango proyecciones'!C402,'Stock - ETA'!$AA$3:AA2202,'Rango proyecciones'!$AJ$8)</f>
        <v/>
      </c>
      <c r="AF402" s="17">
        <f> 0.7 * AD402 + AE402</f>
        <v/>
      </c>
      <c r="AG402" s="9">
        <f>SUMIFS('Stock - ETA'!$J$3:J2202,'Stock - ETA'!$F$3:F2202,'Rango proyecciones'!C402,'Stock - ETA'!$Q$3:Q2202,'Rango proyecciones'!$AJ$5) + SUMIFS('Stock - ETA'!$I$3:I2202,'Stock - ETA'!$F$3:F2202,'Rango proyecciones'!C402,'Stock - ETA'!$Q$3:Q2202,'Rango proyecciones'!$AJ$8)</f>
        <v/>
      </c>
      <c r="AH402" s="17">
        <f> 0.7 * AD402 + AG402</f>
        <v/>
      </c>
      <c r="AI402" s="6" t="n"/>
    </row>
    <row r="403">
      <c r="A403" s="4" t="inlineStr">
        <is>
          <t>Pavo</t>
        </is>
      </c>
      <c r="B403" s="4" t="inlineStr">
        <is>
          <t>Venta Local</t>
        </is>
      </c>
      <c r="C403" s="4" t="inlineStr">
        <is>
          <t>agro europa1030388</t>
        </is>
      </c>
      <c r="D403" s="4" t="inlineStr">
        <is>
          <t>Agro Europa</t>
        </is>
      </c>
      <c r="E403" s="4" t="n">
        <v>1030388</v>
      </c>
      <c r="F403" s="4" t="inlineStr">
        <is>
          <t>PV Garra B MA@ Bo Cj 15k SO</t>
        </is>
      </c>
      <c r="G403" s="4" t="inlineStr">
        <is>
          <t>Patas</t>
        </is>
      </c>
      <c r="H403" s="6" t="n">
        <v>0</v>
      </c>
      <c r="I403" s="9" t="n">
        <v>24000</v>
      </c>
      <c r="J403" s="9" t="n">
        <v>21037</v>
      </c>
      <c r="K403" s="9" t="n">
        <v>18810.615</v>
      </c>
      <c r="L403" s="6">
        <f>MAX(J403 - K403, 0) * MAX((0 - 10)/(10), 0)</f>
        <v/>
      </c>
      <c r="M403" s="9">
        <f>SUMIFS('Stock - ETA'!$R$3:R2202,'Stock - ETA'!$F$3:F2202,'Rango proyecciones'!C403,'Stock - ETA'!$AA$3:AA2202,'Rango proyecciones'!$AJ$5)</f>
        <v/>
      </c>
      <c r="N403" s="9">
        <f>SUMIF('Stock - Puerto Chile'!$G$2:G649,'Rango proyecciones'!C403,'Stock - Puerto Chile'!$L$2:L649)</f>
        <v/>
      </c>
      <c r="O403" s="9" t="n"/>
      <c r="P403" s="9" t="n"/>
      <c r="Q403" s="17">
        <f>H403 + P403 + M403</f>
        <v/>
      </c>
      <c r="R403" s="9">
        <f>MAX(J403 - K403, 0) * MAX((0 - 7)/(7), 0)</f>
        <v/>
      </c>
      <c r="S403" s="9">
        <f>SUMIFS('Stock - ETA'!$H$3:H2202,'Stock - ETA'!$F$3:F2202,'Rango proyecciones'!C403,'Stock - ETA'!$Q$3:Q2202,'Rango proyecciones'!$AJ$5)</f>
        <v/>
      </c>
      <c r="T403" s="9">
        <f>SUMIF('Stock - Puerto Chile'!$G$2:G649,'Rango proyecciones'!C403,'Stock - Puerto Chile'!$N$2:N649)</f>
        <v/>
      </c>
      <c r="U403" s="9" t="n"/>
      <c r="V403" s="9" t="n"/>
      <c r="W403" s="17">
        <f>H403 + V403 + S403</f>
        <v/>
      </c>
      <c r="X403" s="6">
        <f>SUMIFS('Stock - ETA'!$S$3:S2202,'Stock - ETA'!$F$3:F2202,'Rango proyecciones'!C403,'Stock - ETA'!$AA$3:AA2202,'Rango proyecciones'!$AJ$5) + SUMIFS('Stock - ETA'!$R$3:R2202,'Stock - ETA'!$F$3:F2202,'Rango proyecciones'!C403,'Stock - ETA'!$AA$3:AA2202,'Rango proyecciones'!$AJ$7)</f>
        <v/>
      </c>
      <c r="Y403" s="9" t="n"/>
      <c r="Z403" s="17">
        <f>X403 + Y403</f>
        <v/>
      </c>
      <c r="AA403" s="9">
        <f>SUMIFS('Stock - ETA'!$I$3:I2202,'Stock - ETA'!$F$3:F2202,'Rango proyecciones'!C403,'Stock - ETA'!$Q$3:Q2202,'Rango proyecciones'!$AJ$5) + SUMIFS('Stock - ETA'!$H$3:H2202,'Stock - ETA'!$F$3:F2202,'Rango proyecciones'!C403,'Stock - ETA'!$Q$3:Q2202,'Rango proyecciones'!$AJ$7)</f>
        <v/>
      </c>
      <c r="AB403" s="9" t="n"/>
      <c r="AC403" s="17">
        <f>AA403 + AB403</f>
        <v/>
      </c>
      <c r="AD403" s="6" t="n"/>
      <c r="AE403" s="9">
        <f>SUMIFS('Stock - ETA'!$T$3:T2202,'Stock - ETA'!$F$3:F2202,'Rango proyecciones'!C403,'Stock - ETA'!$AA$3:AA2202,'Rango proyecciones'!$AJ$5) + SUMIFS('Stock - ETA'!$S$3:S2202,'Stock - ETA'!$F$3:F2202,'Rango proyecciones'!C403,'Stock - ETA'!$AA$3:AA2202,'Rango proyecciones'!$AJ$8)</f>
        <v/>
      </c>
      <c r="AF403" s="17">
        <f> 0.7 * AD403 + AE403</f>
        <v/>
      </c>
      <c r="AG403" s="9">
        <f>SUMIFS('Stock - ETA'!$J$3:J2202,'Stock - ETA'!$F$3:F2202,'Rango proyecciones'!C403,'Stock - ETA'!$Q$3:Q2202,'Rango proyecciones'!$AJ$5) + SUMIFS('Stock - ETA'!$I$3:I2202,'Stock - ETA'!$F$3:F2202,'Rango proyecciones'!C403,'Stock - ETA'!$Q$3:Q2202,'Rango proyecciones'!$AJ$8)</f>
        <v/>
      </c>
      <c r="AH403" s="17">
        <f> 0.7 * AD403 + AG403</f>
        <v/>
      </c>
      <c r="AI403" s="6" t="n"/>
    </row>
    <row r="404">
      <c r="A404" s="4" t="inlineStr">
        <is>
          <t>Pavo</t>
        </is>
      </c>
      <c r="B404" s="4" t="inlineStr">
        <is>
          <t>Venta Local</t>
        </is>
      </c>
      <c r="C404" s="4" t="inlineStr">
        <is>
          <t>agro europa1030498</t>
        </is>
      </c>
      <c r="D404" s="4" t="inlineStr">
        <is>
          <t>Agro Europa</t>
        </is>
      </c>
      <c r="E404" s="4" t="n">
        <v>1030498</v>
      </c>
      <c r="F404" s="4" t="inlineStr">
        <is>
          <t>PV Contre@ Bo Cj 10k AS</t>
        </is>
      </c>
      <c r="G404" s="4" t="inlineStr">
        <is>
          <t>Menudencias</t>
        </is>
      </c>
      <c r="H404" s="6" t="n">
        <v>11420</v>
      </c>
      <c r="I404" s="9" t="n">
        <v>0</v>
      </c>
      <c r="J404" s="9" t="n">
        <v>0</v>
      </c>
      <c r="K404" s="9" t="n">
        <v>0</v>
      </c>
      <c r="L404" s="6">
        <f>MAX(J404 - K404, 0) * MAX((0 - 10)/(10), 0)</f>
        <v/>
      </c>
      <c r="M404" s="9">
        <f>SUMIFS('Stock - ETA'!$R$3:R2202,'Stock - ETA'!$F$3:F2202,'Rango proyecciones'!C404,'Stock - ETA'!$AA$3:AA2202,'Rango proyecciones'!$AJ$5)</f>
        <v/>
      </c>
      <c r="N404" s="9">
        <f>SUMIF('Stock - Puerto Chile'!$G$2:G649,'Rango proyecciones'!C404,'Stock - Puerto Chile'!$L$2:L649)</f>
        <v/>
      </c>
      <c r="O404" s="9" t="n"/>
      <c r="P404" s="9" t="n"/>
      <c r="Q404" s="17">
        <f>H404 + P404 + M404</f>
        <v/>
      </c>
      <c r="R404" s="9">
        <f>MAX(J404 - K404, 0) * MAX((0 - 7)/(7), 0)</f>
        <v/>
      </c>
      <c r="S404" s="9">
        <f>SUMIFS('Stock - ETA'!$H$3:H2202,'Stock - ETA'!$F$3:F2202,'Rango proyecciones'!C404,'Stock - ETA'!$Q$3:Q2202,'Rango proyecciones'!$AJ$5)</f>
        <v/>
      </c>
      <c r="T404" s="9">
        <f>SUMIF('Stock - Puerto Chile'!$G$2:G649,'Rango proyecciones'!C404,'Stock - Puerto Chile'!$N$2:N649)</f>
        <v/>
      </c>
      <c r="U404" s="9" t="n"/>
      <c r="V404" s="9" t="n"/>
      <c r="W404" s="17">
        <f>H404 + V404 + S404</f>
        <v/>
      </c>
      <c r="X404" s="6">
        <f>SUMIFS('Stock - ETA'!$S$3:S2202,'Stock - ETA'!$F$3:F2202,'Rango proyecciones'!C404,'Stock - ETA'!$AA$3:AA2202,'Rango proyecciones'!$AJ$5) + SUMIFS('Stock - ETA'!$R$3:R2202,'Stock - ETA'!$F$3:F2202,'Rango proyecciones'!C404,'Stock - ETA'!$AA$3:AA2202,'Rango proyecciones'!$AJ$7)</f>
        <v/>
      </c>
      <c r="Y404" s="9" t="n"/>
      <c r="Z404" s="17">
        <f>X404 + Y404</f>
        <v/>
      </c>
      <c r="AA404" s="9">
        <f>SUMIFS('Stock - ETA'!$I$3:I2202,'Stock - ETA'!$F$3:F2202,'Rango proyecciones'!C404,'Stock - ETA'!$Q$3:Q2202,'Rango proyecciones'!$AJ$5) + SUMIFS('Stock - ETA'!$H$3:H2202,'Stock - ETA'!$F$3:F2202,'Rango proyecciones'!C404,'Stock - ETA'!$Q$3:Q2202,'Rango proyecciones'!$AJ$7)</f>
        <v/>
      </c>
      <c r="AB404" s="9" t="n"/>
      <c r="AC404" s="17">
        <f>AA404 + AB404</f>
        <v/>
      </c>
      <c r="AD404" s="6" t="n"/>
      <c r="AE404" s="9">
        <f>SUMIFS('Stock - ETA'!$T$3:T2202,'Stock - ETA'!$F$3:F2202,'Rango proyecciones'!C404,'Stock - ETA'!$AA$3:AA2202,'Rango proyecciones'!$AJ$5) + SUMIFS('Stock - ETA'!$S$3:S2202,'Stock - ETA'!$F$3:F2202,'Rango proyecciones'!C404,'Stock - ETA'!$AA$3:AA2202,'Rango proyecciones'!$AJ$8)</f>
        <v/>
      </c>
      <c r="AF404" s="17">
        <f> 0.7 * AD404 + AE404</f>
        <v/>
      </c>
      <c r="AG404" s="9">
        <f>SUMIFS('Stock - ETA'!$J$3:J2202,'Stock - ETA'!$F$3:F2202,'Rango proyecciones'!C404,'Stock - ETA'!$Q$3:Q2202,'Rango proyecciones'!$AJ$5) + SUMIFS('Stock - ETA'!$I$3:I2202,'Stock - ETA'!$F$3:F2202,'Rango proyecciones'!C404,'Stock - ETA'!$Q$3:Q2202,'Rango proyecciones'!$AJ$8)</f>
        <v/>
      </c>
      <c r="AH404" s="17">
        <f> 0.7 * AD404 + AG404</f>
        <v/>
      </c>
      <c r="AI404" s="6" t="n"/>
    </row>
    <row r="405">
      <c r="A405" s="4" t="inlineStr">
        <is>
          <t>Pavo</t>
        </is>
      </c>
      <c r="B405" s="4" t="inlineStr">
        <is>
          <t>Venta Local</t>
        </is>
      </c>
      <c r="C405" s="4" t="inlineStr">
        <is>
          <t>agro europa1030635</t>
        </is>
      </c>
      <c r="D405" s="4" t="inlineStr">
        <is>
          <t>Agro Europa</t>
        </is>
      </c>
      <c r="E405" s="4" t="n">
        <v>1030635</v>
      </c>
      <c r="F405" s="4" t="inlineStr">
        <is>
          <t>PV Cog MA@ Bo Cj 10k AS</t>
        </is>
      </c>
      <c r="G405" s="4" t="inlineStr">
        <is>
          <t>Menudencias</t>
        </is>
      </c>
      <c r="H405" s="6" t="n">
        <v>11600</v>
      </c>
      <c r="I405" s="9" t="n">
        <v>0</v>
      </c>
      <c r="J405" s="9" t="n">
        <v>50897</v>
      </c>
      <c r="K405" s="9" t="n">
        <v>30438.23</v>
      </c>
      <c r="L405" s="6">
        <f>MAX(J405 - K405, 0) * MAX((0 - 10)/(10), 0)</f>
        <v/>
      </c>
      <c r="M405" s="9">
        <f>SUMIFS('Stock - ETA'!$R$3:R2202,'Stock - ETA'!$F$3:F2202,'Rango proyecciones'!C405,'Stock - ETA'!$AA$3:AA2202,'Rango proyecciones'!$AJ$5)</f>
        <v/>
      </c>
      <c r="N405" s="9">
        <f>SUMIF('Stock - Puerto Chile'!$G$2:G649,'Rango proyecciones'!C405,'Stock - Puerto Chile'!$L$2:L649)</f>
        <v/>
      </c>
      <c r="O405" s="9" t="n"/>
      <c r="P405" s="9" t="n"/>
      <c r="Q405" s="17">
        <f>H405 + P405 + M405</f>
        <v/>
      </c>
      <c r="R405" s="9">
        <f>MAX(J405 - K405, 0) * MAX((0 - 7)/(7), 0)</f>
        <v/>
      </c>
      <c r="S405" s="9">
        <f>SUMIFS('Stock - ETA'!$H$3:H2202,'Stock - ETA'!$F$3:F2202,'Rango proyecciones'!C405,'Stock - ETA'!$Q$3:Q2202,'Rango proyecciones'!$AJ$5)</f>
        <v/>
      </c>
      <c r="T405" s="9">
        <f>SUMIF('Stock - Puerto Chile'!$G$2:G649,'Rango proyecciones'!C405,'Stock - Puerto Chile'!$N$2:N649)</f>
        <v/>
      </c>
      <c r="U405" s="9" t="n"/>
      <c r="V405" s="9" t="n"/>
      <c r="W405" s="17">
        <f>H405 + V405 + S405</f>
        <v/>
      </c>
      <c r="X405" s="6">
        <f>SUMIFS('Stock - ETA'!$S$3:S2202,'Stock - ETA'!$F$3:F2202,'Rango proyecciones'!C405,'Stock - ETA'!$AA$3:AA2202,'Rango proyecciones'!$AJ$5) + SUMIFS('Stock - ETA'!$R$3:R2202,'Stock - ETA'!$F$3:F2202,'Rango proyecciones'!C405,'Stock - ETA'!$AA$3:AA2202,'Rango proyecciones'!$AJ$7)</f>
        <v/>
      </c>
      <c r="Y405" s="9" t="n"/>
      <c r="Z405" s="17">
        <f>X405 + Y405</f>
        <v/>
      </c>
      <c r="AA405" s="9">
        <f>SUMIFS('Stock - ETA'!$I$3:I2202,'Stock - ETA'!$F$3:F2202,'Rango proyecciones'!C405,'Stock - ETA'!$Q$3:Q2202,'Rango proyecciones'!$AJ$5) + SUMIFS('Stock - ETA'!$H$3:H2202,'Stock - ETA'!$F$3:F2202,'Rango proyecciones'!C405,'Stock - ETA'!$Q$3:Q2202,'Rango proyecciones'!$AJ$7)</f>
        <v/>
      </c>
      <c r="AB405" s="9" t="n"/>
      <c r="AC405" s="17">
        <f>AA405 + AB405</f>
        <v/>
      </c>
      <c r="AD405" s="6" t="n"/>
      <c r="AE405" s="9">
        <f>SUMIFS('Stock - ETA'!$T$3:T2202,'Stock - ETA'!$F$3:F2202,'Rango proyecciones'!C405,'Stock - ETA'!$AA$3:AA2202,'Rango proyecciones'!$AJ$5) + SUMIFS('Stock - ETA'!$S$3:S2202,'Stock - ETA'!$F$3:F2202,'Rango proyecciones'!C405,'Stock - ETA'!$AA$3:AA2202,'Rango proyecciones'!$AJ$8)</f>
        <v/>
      </c>
      <c r="AF405" s="17">
        <f> 0.7 * AD405 + AE405</f>
        <v/>
      </c>
      <c r="AG405" s="9">
        <f>SUMIFS('Stock - ETA'!$J$3:J2202,'Stock - ETA'!$F$3:F2202,'Rango proyecciones'!C405,'Stock - ETA'!$Q$3:Q2202,'Rango proyecciones'!$AJ$5) + SUMIFS('Stock - ETA'!$I$3:I2202,'Stock - ETA'!$F$3:F2202,'Rango proyecciones'!C405,'Stock - ETA'!$Q$3:Q2202,'Rango proyecciones'!$AJ$8)</f>
        <v/>
      </c>
      <c r="AH405" s="17">
        <f> 0.7 * AD405 + AG405</f>
        <v/>
      </c>
      <c r="AI405" s="6" t="n"/>
    </row>
    <row r="406">
      <c r="A406" s="4" t="inlineStr">
        <is>
          <t>Pavo</t>
        </is>
      </c>
      <c r="B406" s="4" t="inlineStr">
        <is>
          <t>Venta Local</t>
        </is>
      </c>
      <c r="C406" s="4" t="inlineStr">
        <is>
          <t>agro europa1030710</t>
        </is>
      </c>
      <c r="D406" s="4" t="inlineStr">
        <is>
          <t>Agro Europa</t>
        </is>
      </c>
      <c r="E406" s="4" t="n">
        <v>1030710</v>
      </c>
      <c r="F406" s="4" t="inlineStr">
        <is>
          <t>PV PF Corazon s/a@Blo 15Kg Jp SO</t>
        </is>
      </c>
      <c r="G406" s="4" t="inlineStr">
        <is>
          <t>Menudencias</t>
        </is>
      </c>
      <c r="H406" s="6" t="n">
        <v>0</v>
      </c>
      <c r="I406" s="9" t="n">
        <v>10800</v>
      </c>
      <c r="J406" s="9" t="n">
        <v>4397</v>
      </c>
      <c r="K406" s="9" t="n">
        <v>1579.31</v>
      </c>
      <c r="L406" s="6">
        <f>MAX(J406 - K406, 0) * MAX((0 - 10)/(10), 0)</f>
        <v/>
      </c>
      <c r="M406" s="9">
        <f>SUMIFS('Stock - ETA'!$R$3:R2202,'Stock - ETA'!$F$3:F2202,'Rango proyecciones'!C406,'Stock - ETA'!$AA$3:AA2202,'Rango proyecciones'!$AJ$5)</f>
        <v/>
      </c>
      <c r="N406" s="9">
        <f>SUMIF('Stock - Puerto Chile'!$G$2:G649,'Rango proyecciones'!C406,'Stock - Puerto Chile'!$L$2:L649)</f>
        <v/>
      </c>
      <c r="O406" s="9" t="n"/>
      <c r="P406" s="9" t="n"/>
      <c r="Q406" s="17">
        <f>H406 + P406 + M406</f>
        <v/>
      </c>
      <c r="R406" s="9">
        <f>MAX(J406 - K406, 0) * MAX((0 - 7)/(7), 0)</f>
        <v/>
      </c>
      <c r="S406" s="9">
        <f>SUMIFS('Stock - ETA'!$H$3:H2202,'Stock - ETA'!$F$3:F2202,'Rango proyecciones'!C406,'Stock - ETA'!$Q$3:Q2202,'Rango proyecciones'!$AJ$5)</f>
        <v/>
      </c>
      <c r="T406" s="9">
        <f>SUMIF('Stock - Puerto Chile'!$G$2:G649,'Rango proyecciones'!C406,'Stock - Puerto Chile'!$N$2:N649)</f>
        <v/>
      </c>
      <c r="U406" s="9" t="n"/>
      <c r="V406" s="9" t="n"/>
      <c r="W406" s="17">
        <f>H406 + V406 + S406</f>
        <v/>
      </c>
      <c r="X406" s="6">
        <f>SUMIFS('Stock - ETA'!$S$3:S2202,'Stock - ETA'!$F$3:F2202,'Rango proyecciones'!C406,'Stock - ETA'!$AA$3:AA2202,'Rango proyecciones'!$AJ$5) + SUMIFS('Stock - ETA'!$R$3:R2202,'Stock - ETA'!$F$3:F2202,'Rango proyecciones'!C406,'Stock - ETA'!$AA$3:AA2202,'Rango proyecciones'!$AJ$7)</f>
        <v/>
      </c>
      <c r="Y406" s="9" t="n"/>
      <c r="Z406" s="17">
        <f>X406 + Y406</f>
        <v/>
      </c>
      <c r="AA406" s="9">
        <f>SUMIFS('Stock - ETA'!$I$3:I2202,'Stock - ETA'!$F$3:F2202,'Rango proyecciones'!C406,'Stock - ETA'!$Q$3:Q2202,'Rango proyecciones'!$AJ$5) + SUMIFS('Stock - ETA'!$H$3:H2202,'Stock - ETA'!$F$3:F2202,'Rango proyecciones'!C406,'Stock - ETA'!$Q$3:Q2202,'Rango proyecciones'!$AJ$7)</f>
        <v/>
      </c>
      <c r="AB406" s="9" t="n"/>
      <c r="AC406" s="17">
        <f>AA406 + AB406</f>
        <v/>
      </c>
      <c r="AD406" s="6" t="n"/>
      <c r="AE406" s="9">
        <f>SUMIFS('Stock - ETA'!$T$3:T2202,'Stock - ETA'!$F$3:F2202,'Rango proyecciones'!C406,'Stock - ETA'!$AA$3:AA2202,'Rango proyecciones'!$AJ$5) + SUMIFS('Stock - ETA'!$S$3:S2202,'Stock - ETA'!$F$3:F2202,'Rango proyecciones'!C406,'Stock - ETA'!$AA$3:AA2202,'Rango proyecciones'!$AJ$8)</f>
        <v/>
      </c>
      <c r="AF406" s="17">
        <f> 0.7 * AD406 + AE406</f>
        <v/>
      </c>
      <c r="AG406" s="9">
        <f>SUMIFS('Stock - ETA'!$J$3:J2202,'Stock - ETA'!$F$3:F2202,'Rango proyecciones'!C406,'Stock - ETA'!$Q$3:Q2202,'Rango proyecciones'!$AJ$5) + SUMIFS('Stock - ETA'!$I$3:I2202,'Stock - ETA'!$F$3:F2202,'Rango proyecciones'!C406,'Stock - ETA'!$Q$3:Q2202,'Rango proyecciones'!$AJ$8)</f>
        <v/>
      </c>
      <c r="AH406" s="17">
        <f> 0.7 * AD406 + AG406</f>
        <v/>
      </c>
      <c r="AI406" s="6" t="n"/>
    </row>
    <row r="407">
      <c r="A407" s="4" t="inlineStr">
        <is>
          <t>Pavo</t>
        </is>
      </c>
      <c r="B407" s="4" t="inlineStr">
        <is>
          <t>Venta Local</t>
        </is>
      </c>
      <c r="C407" s="4" t="inlineStr">
        <is>
          <t>agro europa1030711</t>
        </is>
      </c>
      <c r="D407" s="4" t="inlineStr">
        <is>
          <t>Agro Europa</t>
        </is>
      </c>
      <c r="E407" s="4" t="n">
        <v>1030711</v>
      </c>
      <c r="F407" s="4" t="inlineStr">
        <is>
          <t>PV PF CONTRE S/m @Blo 15Kg Jp SO</t>
        </is>
      </c>
      <c r="G407" s="4" t="inlineStr">
        <is>
          <t>Menudencias</t>
        </is>
      </c>
      <c r="H407" s="6" t="n">
        <v>21000</v>
      </c>
      <c r="I407" s="9" t="n">
        <v>0</v>
      </c>
      <c r="J407" s="9" t="n">
        <v>23146</v>
      </c>
      <c r="K407" s="9" t="n">
        <v>10031.63</v>
      </c>
      <c r="L407" s="6">
        <f>MAX(J407 - K407, 0) * MAX((0 - 10)/(10), 0)</f>
        <v/>
      </c>
      <c r="M407" s="9">
        <f>SUMIFS('Stock - ETA'!$R$3:R2202,'Stock - ETA'!$F$3:F2202,'Rango proyecciones'!C407,'Stock - ETA'!$AA$3:AA2202,'Rango proyecciones'!$AJ$5)</f>
        <v/>
      </c>
      <c r="N407" s="9">
        <f>SUMIF('Stock - Puerto Chile'!$G$2:G649,'Rango proyecciones'!C407,'Stock - Puerto Chile'!$L$2:L649)</f>
        <v/>
      </c>
      <c r="O407" s="9" t="n"/>
      <c r="P407" s="9" t="n"/>
      <c r="Q407" s="17">
        <f>H407 + P407 + M407</f>
        <v/>
      </c>
      <c r="R407" s="9">
        <f>MAX(J407 - K407, 0) * MAX((0 - 7)/(7), 0)</f>
        <v/>
      </c>
      <c r="S407" s="9">
        <f>SUMIFS('Stock - ETA'!$H$3:H2202,'Stock - ETA'!$F$3:F2202,'Rango proyecciones'!C407,'Stock - ETA'!$Q$3:Q2202,'Rango proyecciones'!$AJ$5)</f>
        <v/>
      </c>
      <c r="T407" s="9">
        <f>SUMIF('Stock - Puerto Chile'!$G$2:G649,'Rango proyecciones'!C407,'Stock - Puerto Chile'!$N$2:N649)</f>
        <v/>
      </c>
      <c r="U407" s="9" t="n"/>
      <c r="V407" s="9" t="n"/>
      <c r="W407" s="17">
        <f>H407 + V407 + S407</f>
        <v/>
      </c>
      <c r="X407" s="6">
        <f>SUMIFS('Stock - ETA'!$S$3:S2202,'Stock - ETA'!$F$3:F2202,'Rango proyecciones'!C407,'Stock - ETA'!$AA$3:AA2202,'Rango proyecciones'!$AJ$5) + SUMIFS('Stock - ETA'!$R$3:R2202,'Stock - ETA'!$F$3:F2202,'Rango proyecciones'!C407,'Stock - ETA'!$AA$3:AA2202,'Rango proyecciones'!$AJ$7)</f>
        <v/>
      </c>
      <c r="Y407" s="9" t="n"/>
      <c r="Z407" s="17">
        <f>X407 + Y407</f>
        <v/>
      </c>
      <c r="AA407" s="9">
        <f>SUMIFS('Stock - ETA'!$I$3:I2202,'Stock - ETA'!$F$3:F2202,'Rango proyecciones'!C407,'Stock - ETA'!$Q$3:Q2202,'Rango proyecciones'!$AJ$5) + SUMIFS('Stock - ETA'!$H$3:H2202,'Stock - ETA'!$F$3:F2202,'Rango proyecciones'!C407,'Stock - ETA'!$Q$3:Q2202,'Rango proyecciones'!$AJ$7)</f>
        <v/>
      </c>
      <c r="AB407" s="9" t="n"/>
      <c r="AC407" s="17">
        <f>AA407 + AB407</f>
        <v/>
      </c>
      <c r="AD407" s="6" t="n"/>
      <c r="AE407" s="9">
        <f>SUMIFS('Stock - ETA'!$T$3:T2202,'Stock - ETA'!$F$3:F2202,'Rango proyecciones'!C407,'Stock - ETA'!$AA$3:AA2202,'Rango proyecciones'!$AJ$5) + SUMIFS('Stock - ETA'!$S$3:S2202,'Stock - ETA'!$F$3:F2202,'Rango proyecciones'!C407,'Stock - ETA'!$AA$3:AA2202,'Rango proyecciones'!$AJ$8)</f>
        <v/>
      </c>
      <c r="AF407" s="17">
        <f> 0.7 * AD407 + AE407</f>
        <v/>
      </c>
      <c r="AG407" s="9">
        <f>SUMIFS('Stock - ETA'!$J$3:J2202,'Stock - ETA'!$F$3:F2202,'Rango proyecciones'!C407,'Stock - ETA'!$Q$3:Q2202,'Rango proyecciones'!$AJ$5) + SUMIFS('Stock - ETA'!$I$3:I2202,'Stock - ETA'!$F$3:F2202,'Rango proyecciones'!C407,'Stock - ETA'!$Q$3:Q2202,'Rango proyecciones'!$AJ$8)</f>
        <v/>
      </c>
      <c r="AH407" s="17">
        <f> 0.7 * AD407 + AG407</f>
        <v/>
      </c>
      <c r="AI407" s="6" t="n"/>
    </row>
    <row r="408">
      <c r="A408" s="4" t="inlineStr">
        <is>
          <t>Pavo</t>
        </is>
      </c>
      <c r="B408" s="4" t="inlineStr">
        <is>
          <t>Venta Local</t>
        </is>
      </c>
      <c r="C408" s="4" t="inlineStr">
        <is>
          <t>agro europa1030804</t>
        </is>
      </c>
      <c r="D408" s="4" t="inlineStr">
        <is>
          <t>Agro Europa</t>
        </is>
      </c>
      <c r="E408" s="4" t="n">
        <v>1030804</v>
      </c>
      <c r="F408" s="4" t="inlineStr">
        <is>
          <t>PV Higa Indus@ Bo Jp 600k AS</t>
        </is>
      </c>
      <c r="G408" s="4" t="inlineStr">
        <is>
          <t>Menudencias</t>
        </is>
      </c>
      <c r="H408" s="6" t="n">
        <v>0</v>
      </c>
      <c r="I408" s="9" t="n">
        <v>10800</v>
      </c>
      <c r="J408" s="9" t="n">
        <v>20300</v>
      </c>
      <c r="K408" s="9" t="n">
        <v>6113.91</v>
      </c>
      <c r="L408" s="6">
        <f>MAX(J408 - K408, 0) * MAX((0 - 10)/(10), 0)</f>
        <v/>
      </c>
      <c r="M408" s="9">
        <f>SUMIFS('Stock - ETA'!$R$3:R2202,'Stock - ETA'!$F$3:F2202,'Rango proyecciones'!C408,'Stock - ETA'!$AA$3:AA2202,'Rango proyecciones'!$AJ$5)</f>
        <v/>
      </c>
      <c r="N408" s="9">
        <f>SUMIF('Stock - Puerto Chile'!$G$2:G649,'Rango proyecciones'!C408,'Stock - Puerto Chile'!$L$2:L649)</f>
        <v/>
      </c>
      <c r="O408" s="9" t="n"/>
      <c r="P408" s="9" t="n"/>
      <c r="Q408" s="17">
        <f>H408 + P408 + M408</f>
        <v/>
      </c>
      <c r="R408" s="9">
        <f>MAX(J408 - K408, 0) * MAX((0 - 7)/(7), 0)</f>
        <v/>
      </c>
      <c r="S408" s="9">
        <f>SUMIFS('Stock - ETA'!$H$3:H2202,'Stock - ETA'!$F$3:F2202,'Rango proyecciones'!C408,'Stock - ETA'!$Q$3:Q2202,'Rango proyecciones'!$AJ$5)</f>
        <v/>
      </c>
      <c r="T408" s="9">
        <f>SUMIF('Stock - Puerto Chile'!$G$2:G649,'Rango proyecciones'!C408,'Stock - Puerto Chile'!$N$2:N649)</f>
        <v/>
      </c>
      <c r="U408" s="9" t="n"/>
      <c r="V408" s="9" t="n"/>
      <c r="W408" s="17">
        <f>H408 + V408 + S408</f>
        <v/>
      </c>
      <c r="X408" s="6">
        <f>SUMIFS('Stock - ETA'!$S$3:S2202,'Stock - ETA'!$F$3:F2202,'Rango proyecciones'!C408,'Stock - ETA'!$AA$3:AA2202,'Rango proyecciones'!$AJ$5) + SUMIFS('Stock - ETA'!$R$3:R2202,'Stock - ETA'!$F$3:F2202,'Rango proyecciones'!C408,'Stock - ETA'!$AA$3:AA2202,'Rango proyecciones'!$AJ$7)</f>
        <v/>
      </c>
      <c r="Y408" s="9" t="n"/>
      <c r="Z408" s="17">
        <f>X408 + Y408</f>
        <v/>
      </c>
      <c r="AA408" s="9">
        <f>SUMIFS('Stock - ETA'!$I$3:I2202,'Stock - ETA'!$F$3:F2202,'Rango proyecciones'!C408,'Stock - ETA'!$Q$3:Q2202,'Rango proyecciones'!$AJ$5) + SUMIFS('Stock - ETA'!$H$3:H2202,'Stock - ETA'!$F$3:F2202,'Rango proyecciones'!C408,'Stock - ETA'!$Q$3:Q2202,'Rango proyecciones'!$AJ$7)</f>
        <v/>
      </c>
      <c r="AB408" s="9" t="n"/>
      <c r="AC408" s="17">
        <f>AA408 + AB408</f>
        <v/>
      </c>
      <c r="AD408" s="6" t="n">
        <v>9147</v>
      </c>
      <c r="AE408" s="9">
        <f>SUMIFS('Stock - ETA'!$T$3:T2202,'Stock - ETA'!$F$3:F2202,'Rango proyecciones'!C408,'Stock - ETA'!$AA$3:AA2202,'Rango proyecciones'!$AJ$5) + SUMIFS('Stock - ETA'!$S$3:S2202,'Stock - ETA'!$F$3:F2202,'Rango proyecciones'!C408,'Stock - ETA'!$AA$3:AA2202,'Rango proyecciones'!$AJ$8)</f>
        <v/>
      </c>
      <c r="AF408" s="17">
        <f> 0.7 * AD408 + AE408</f>
        <v/>
      </c>
      <c r="AG408" s="9">
        <f>SUMIFS('Stock - ETA'!$J$3:J2202,'Stock - ETA'!$F$3:F2202,'Rango proyecciones'!C408,'Stock - ETA'!$Q$3:Q2202,'Rango proyecciones'!$AJ$5) + SUMIFS('Stock - ETA'!$I$3:I2202,'Stock - ETA'!$F$3:F2202,'Rango proyecciones'!C408,'Stock - ETA'!$Q$3:Q2202,'Rango proyecciones'!$AJ$8)</f>
        <v/>
      </c>
      <c r="AH408" s="17">
        <f> 0.7 * AD408 + AG408</f>
        <v/>
      </c>
      <c r="AI408" s="6" t="n"/>
    </row>
    <row r="409">
      <c r="A409" s="4" t="inlineStr">
        <is>
          <t>Pavo</t>
        </is>
      </c>
      <c r="B409" s="4" t="inlineStr">
        <is>
          <t>Venta Local</t>
        </is>
      </c>
      <c r="C409" s="4" t="inlineStr">
        <is>
          <t>agro mexico1030337</t>
        </is>
      </c>
      <c r="D409" s="4" t="inlineStr">
        <is>
          <t>Agro Mexico</t>
        </is>
      </c>
      <c r="E409" s="4" t="n">
        <v>1030337</v>
      </c>
      <c r="F409" s="4" t="inlineStr">
        <is>
          <t>PV PchDeh@ Blo Cj 15k SO</t>
        </is>
      </c>
      <c r="G409" s="4" t="inlineStr">
        <is>
          <t>Pech Desh</t>
        </is>
      </c>
      <c r="H409" s="6" t="n">
        <v>276000</v>
      </c>
      <c r="I409" s="9" t="n">
        <v>240000</v>
      </c>
      <c r="J409" s="9" t="n">
        <v>47295</v>
      </c>
      <c r="K409" s="9" t="n">
        <v>101518.03</v>
      </c>
      <c r="L409" s="6">
        <f>MAX(J409 - K409, 0) * MAX((0 - 10)/(10), 0)</f>
        <v/>
      </c>
      <c r="M409" s="9">
        <f>SUMIFS('Stock - ETA'!$R$3:R2202,'Stock - ETA'!$F$3:F2202,'Rango proyecciones'!C409,'Stock - ETA'!$AA$3:AA2202,'Rango proyecciones'!$AJ$5)</f>
        <v/>
      </c>
      <c r="N409" s="9">
        <f>SUMIF('Stock - Puerto Chile'!$G$2:G649,'Rango proyecciones'!C409,'Stock - Puerto Chile'!$L$2:L649)</f>
        <v/>
      </c>
      <c r="O409" s="9">
        <f>0 * (0 / 24)</f>
        <v/>
      </c>
      <c r="P409" s="9">
        <f>348015 * (0 / 24)</f>
        <v/>
      </c>
      <c r="Q409" s="17">
        <f>H409 + P409 + M409</f>
        <v/>
      </c>
      <c r="R409" s="9">
        <f>MAX(J409 - K409, 0) * MAX((0 - 7)/(7), 0)</f>
        <v/>
      </c>
      <c r="S409" s="9">
        <f>SUMIFS('Stock - ETA'!$H$3:H2202,'Stock - ETA'!$F$3:F2202,'Rango proyecciones'!C409,'Stock - ETA'!$Q$3:Q2202,'Rango proyecciones'!$AJ$5)</f>
        <v/>
      </c>
      <c r="T409" s="9">
        <f>SUMIF('Stock - Puerto Chile'!$G$2:G649,'Rango proyecciones'!C409,'Stock - Puerto Chile'!$N$2:N649)</f>
        <v/>
      </c>
      <c r="U409" s="9">
        <f>0 * (0 / 24)</f>
        <v/>
      </c>
      <c r="V409" s="9">
        <f>348015 * (0 / 24)</f>
        <v/>
      </c>
      <c r="W409" s="17">
        <f>H409 + V409 + S409</f>
        <v/>
      </c>
      <c r="X409" s="6">
        <f>SUMIFS('Stock - ETA'!$S$3:S2202,'Stock - ETA'!$F$3:F2202,'Rango proyecciones'!C409,'Stock - ETA'!$AA$3:AA2202,'Rango proyecciones'!$AJ$5) + SUMIFS('Stock - ETA'!$R$3:R2202,'Stock - ETA'!$F$3:F2202,'Rango proyecciones'!C409,'Stock - ETA'!$AA$3:AA2202,'Rango proyecciones'!$AJ$7)</f>
        <v/>
      </c>
      <c r="Y409" s="9" t="n"/>
      <c r="Z409" s="17">
        <f>X409 + Y409</f>
        <v/>
      </c>
      <c r="AA409" s="9">
        <f>SUMIFS('Stock - ETA'!$I$3:I2202,'Stock - ETA'!$F$3:F2202,'Rango proyecciones'!C409,'Stock - ETA'!$Q$3:Q2202,'Rango proyecciones'!$AJ$5) + SUMIFS('Stock - ETA'!$H$3:H2202,'Stock - ETA'!$F$3:F2202,'Rango proyecciones'!C409,'Stock - ETA'!$Q$3:Q2202,'Rango proyecciones'!$AJ$7)</f>
        <v/>
      </c>
      <c r="AB409" s="9" t="n"/>
      <c r="AC409" s="17">
        <f>AA409 + AB409</f>
        <v/>
      </c>
      <c r="AD409" s="6" t="n">
        <v>96000</v>
      </c>
      <c r="AE409" s="9">
        <f>SUMIFS('Stock - ETA'!$T$3:T2202,'Stock - ETA'!$F$3:F2202,'Rango proyecciones'!C409,'Stock - ETA'!$AA$3:AA2202,'Rango proyecciones'!$AJ$5) + SUMIFS('Stock - ETA'!$S$3:S2202,'Stock - ETA'!$F$3:F2202,'Rango proyecciones'!C409,'Stock - ETA'!$AA$3:AA2202,'Rango proyecciones'!$AJ$8)</f>
        <v/>
      </c>
      <c r="AF409" s="17">
        <f> 0.8 * AD409 + AE409</f>
        <v/>
      </c>
      <c r="AG409" s="9">
        <f>SUMIFS('Stock - ETA'!$J$3:J2202,'Stock - ETA'!$F$3:F2202,'Rango proyecciones'!C409,'Stock - ETA'!$Q$3:Q2202,'Rango proyecciones'!$AJ$5) + SUMIFS('Stock - ETA'!$I$3:I2202,'Stock - ETA'!$F$3:F2202,'Rango proyecciones'!C409,'Stock - ETA'!$Q$3:Q2202,'Rango proyecciones'!$AJ$8)</f>
        <v/>
      </c>
      <c r="AH409" s="17">
        <f> 0.8 * AD409 + AG409</f>
        <v/>
      </c>
      <c r="AI409" s="6" t="n"/>
    </row>
    <row r="410">
      <c r="A410" s="4" t="inlineStr">
        <is>
          <t>Pavo</t>
        </is>
      </c>
      <c r="B410" s="4" t="inlineStr">
        <is>
          <t>Venta Local</t>
        </is>
      </c>
      <c r="C410" s="4" t="inlineStr">
        <is>
          <t>agro mexico1030658</t>
        </is>
      </c>
      <c r="D410" s="4" t="inlineStr">
        <is>
          <t>Agro Mexico</t>
        </is>
      </c>
      <c r="E410" s="4" t="n">
        <v>1030658</v>
      </c>
      <c r="F410" s="4" t="inlineStr">
        <is>
          <t>PV TruDeh Cort s/h S/p @ Cj AS</t>
        </is>
      </c>
      <c r="G410" s="4" t="inlineStr">
        <is>
          <t>Trutro Desh</t>
        </is>
      </c>
      <c r="H410" s="6" t="n">
        <v>408276.98</v>
      </c>
      <c r="I410" s="9" t="n">
        <v>312000</v>
      </c>
      <c r="J410" s="9" t="n">
        <v>311430</v>
      </c>
      <c r="K410" s="9" t="n">
        <v>225325.79</v>
      </c>
      <c r="L410" s="6">
        <f>MAX(J410 - K410, 0) * MAX((0 - 10)/(10), 0)</f>
        <v/>
      </c>
      <c r="M410" s="9">
        <f>SUMIFS('Stock - ETA'!$R$3:R2202,'Stock - ETA'!$F$3:F2202,'Rango proyecciones'!C410,'Stock - ETA'!$AA$3:AA2202,'Rango proyecciones'!$AJ$5)</f>
        <v/>
      </c>
      <c r="N410" s="9">
        <f>SUMIF('Stock - Puerto Chile'!$G$2:G649,'Rango proyecciones'!C410,'Stock - Puerto Chile'!$L$2:L649)</f>
        <v/>
      </c>
      <c r="O410" s="9">
        <f>0 * (0 / 24)</f>
        <v/>
      </c>
      <c r="P410" s="9">
        <f>48034.72 * (0 / 24)</f>
        <v/>
      </c>
      <c r="Q410" s="17">
        <f>H410 + P410 + M410</f>
        <v/>
      </c>
      <c r="R410" s="9">
        <f>MAX(J410 - K410, 0) * MAX((0 - 7)/(7), 0)</f>
        <v/>
      </c>
      <c r="S410" s="9">
        <f>SUMIFS('Stock - ETA'!$H$3:H2202,'Stock - ETA'!$F$3:F2202,'Rango proyecciones'!C410,'Stock - ETA'!$Q$3:Q2202,'Rango proyecciones'!$AJ$5)</f>
        <v/>
      </c>
      <c r="T410" s="9">
        <f>SUMIF('Stock - Puerto Chile'!$G$2:G649,'Rango proyecciones'!C410,'Stock - Puerto Chile'!$N$2:N649)</f>
        <v/>
      </c>
      <c r="U410" s="9">
        <f>0 * (0 / 24)</f>
        <v/>
      </c>
      <c r="V410" s="9">
        <f>48034.72 * (0 / 24)</f>
        <v/>
      </c>
      <c r="W410" s="17">
        <f>H410 + V410 + S410</f>
        <v/>
      </c>
      <c r="X410" s="6">
        <f>SUMIFS('Stock - ETA'!$S$3:S2202,'Stock - ETA'!$F$3:F2202,'Rango proyecciones'!C410,'Stock - ETA'!$AA$3:AA2202,'Rango proyecciones'!$AJ$5) + SUMIFS('Stock - ETA'!$R$3:R2202,'Stock - ETA'!$F$3:F2202,'Rango proyecciones'!C410,'Stock - ETA'!$AA$3:AA2202,'Rango proyecciones'!$AJ$7)</f>
        <v/>
      </c>
      <c r="Y410" s="9" t="n"/>
      <c r="Z410" s="17">
        <f>X410 + Y410</f>
        <v/>
      </c>
      <c r="AA410" s="9">
        <f>SUMIFS('Stock - ETA'!$I$3:I2202,'Stock - ETA'!$F$3:F2202,'Rango proyecciones'!C410,'Stock - ETA'!$Q$3:Q2202,'Rango proyecciones'!$AJ$5) + SUMIFS('Stock - ETA'!$H$3:H2202,'Stock - ETA'!$F$3:F2202,'Rango proyecciones'!C410,'Stock - ETA'!$Q$3:Q2202,'Rango proyecciones'!$AJ$7)</f>
        <v/>
      </c>
      <c r="AB410" s="9" t="n"/>
      <c r="AC410" s="17">
        <f>AA410 + AB410</f>
        <v/>
      </c>
      <c r="AD410" s="6" t="n">
        <v>120000</v>
      </c>
      <c r="AE410" s="9">
        <f>SUMIFS('Stock - ETA'!$T$3:T2202,'Stock - ETA'!$F$3:F2202,'Rango proyecciones'!C410,'Stock - ETA'!$AA$3:AA2202,'Rango proyecciones'!$AJ$5) + SUMIFS('Stock - ETA'!$S$3:S2202,'Stock - ETA'!$F$3:F2202,'Rango proyecciones'!C410,'Stock - ETA'!$AA$3:AA2202,'Rango proyecciones'!$AJ$8)</f>
        <v/>
      </c>
      <c r="AF410" s="17">
        <f> 0.8 * AD410 + AE410</f>
        <v/>
      </c>
      <c r="AG410" s="9">
        <f>SUMIFS('Stock - ETA'!$J$3:J2202,'Stock - ETA'!$F$3:F2202,'Rango proyecciones'!C410,'Stock - ETA'!$Q$3:Q2202,'Rango proyecciones'!$AJ$5) + SUMIFS('Stock - ETA'!$I$3:I2202,'Stock - ETA'!$F$3:F2202,'Rango proyecciones'!C410,'Stock - ETA'!$Q$3:Q2202,'Rango proyecciones'!$AJ$8)</f>
        <v/>
      </c>
      <c r="AH410" s="17">
        <f> 0.8 * AD410 + AG410</f>
        <v/>
      </c>
      <c r="AI410" s="6" t="n"/>
    </row>
    <row r="411">
      <c r="A411" s="4" t="inlineStr">
        <is>
          <t>Pavo</t>
        </is>
      </c>
      <c r="B411" s="4" t="inlineStr">
        <is>
          <t>Venta Local</t>
        </is>
      </c>
      <c r="C411" s="4" t="inlineStr">
        <is>
          <t>agro mexico1030792</t>
        </is>
      </c>
      <c r="D411" s="4" t="inlineStr">
        <is>
          <t>Agro Mexico</t>
        </is>
      </c>
      <c r="E411" s="4" t="n">
        <v>1030792</v>
      </c>
      <c r="F411" s="4" t="inlineStr">
        <is>
          <t>PV Fil C/ten MA NMr@ Cj 15 kg AS</t>
        </is>
      </c>
      <c r="G411" s="4" t="inlineStr">
        <is>
          <t>Pech Desh</t>
        </is>
      </c>
      <c r="H411" s="6" t="n">
        <v>48000</v>
      </c>
      <c r="I411" s="9" t="n">
        <v>48000</v>
      </c>
      <c r="J411" s="9" t="n">
        <v>0</v>
      </c>
      <c r="K411" s="9" t="n">
        <v>0</v>
      </c>
      <c r="L411" s="6">
        <f>MAX(J411 - K411, 0) * MAX((0 - 10)/(10), 0)</f>
        <v/>
      </c>
      <c r="M411" s="9">
        <f>SUMIFS('Stock - ETA'!$R$3:R2202,'Stock - ETA'!$F$3:F2202,'Rango proyecciones'!C411,'Stock - ETA'!$AA$3:AA2202,'Rango proyecciones'!$AJ$5)</f>
        <v/>
      </c>
      <c r="N411" s="9">
        <f>SUMIF('Stock - Puerto Chile'!$G$2:G649,'Rango proyecciones'!C411,'Stock - Puerto Chile'!$L$2:L649)</f>
        <v/>
      </c>
      <c r="O411" s="9">
        <f>0 * (0 / 24)</f>
        <v/>
      </c>
      <c r="P411" s="9">
        <f>24000 * (0 / 24)</f>
        <v/>
      </c>
      <c r="Q411" s="17">
        <f>H411 + P411 + M411</f>
        <v/>
      </c>
      <c r="R411" s="9">
        <f>MAX(J411 - K411, 0) * MAX((0 - 7)/(7), 0)</f>
        <v/>
      </c>
      <c r="S411" s="9">
        <f>SUMIFS('Stock - ETA'!$H$3:H2202,'Stock - ETA'!$F$3:F2202,'Rango proyecciones'!C411,'Stock - ETA'!$Q$3:Q2202,'Rango proyecciones'!$AJ$5)</f>
        <v/>
      </c>
      <c r="T411" s="9">
        <f>SUMIF('Stock - Puerto Chile'!$G$2:G649,'Rango proyecciones'!C411,'Stock - Puerto Chile'!$N$2:N649)</f>
        <v/>
      </c>
      <c r="U411" s="9">
        <f>0 * (0 / 24)</f>
        <v/>
      </c>
      <c r="V411" s="9">
        <f>24000 * (0 / 24)</f>
        <v/>
      </c>
      <c r="W411" s="17">
        <f>H411 + V411 + S411</f>
        <v/>
      </c>
      <c r="X411" s="6">
        <f>SUMIFS('Stock - ETA'!$S$3:S2202,'Stock - ETA'!$F$3:F2202,'Rango proyecciones'!C411,'Stock - ETA'!$AA$3:AA2202,'Rango proyecciones'!$AJ$5) + SUMIFS('Stock - ETA'!$R$3:R2202,'Stock - ETA'!$F$3:F2202,'Rango proyecciones'!C411,'Stock - ETA'!$AA$3:AA2202,'Rango proyecciones'!$AJ$7)</f>
        <v/>
      </c>
      <c r="Y411" s="9" t="n"/>
      <c r="Z411" s="17">
        <f>X411 + Y411</f>
        <v/>
      </c>
      <c r="AA411" s="9">
        <f>SUMIFS('Stock - ETA'!$I$3:I2202,'Stock - ETA'!$F$3:F2202,'Rango proyecciones'!C411,'Stock - ETA'!$Q$3:Q2202,'Rango proyecciones'!$AJ$5) + SUMIFS('Stock - ETA'!$H$3:H2202,'Stock - ETA'!$F$3:F2202,'Rango proyecciones'!C411,'Stock - ETA'!$Q$3:Q2202,'Rango proyecciones'!$AJ$7)</f>
        <v/>
      </c>
      <c r="AB411" s="9" t="n"/>
      <c r="AC411" s="17">
        <f>AA411 + AB411</f>
        <v/>
      </c>
      <c r="AD411" s="6" t="n"/>
      <c r="AE411" s="9">
        <f>SUMIFS('Stock - ETA'!$T$3:T2202,'Stock - ETA'!$F$3:F2202,'Rango proyecciones'!C411,'Stock - ETA'!$AA$3:AA2202,'Rango proyecciones'!$AJ$5) + SUMIFS('Stock - ETA'!$S$3:S2202,'Stock - ETA'!$F$3:F2202,'Rango proyecciones'!C411,'Stock - ETA'!$AA$3:AA2202,'Rango proyecciones'!$AJ$8)</f>
        <v/>
      </c>
      <c r="AF411" s="17">
        <f> 0.8 * AD411 + AE411</f>
        <v/>
      </c>
      <c r="AG411" s="9">
        <f>SUMIFS('Stock - ETA'!$J$3:J2202,'Stock - ETA'!$F$3:F2202,'Rango proyecciones'!C411,'Stock - ETA'!$Q$3:Q2202,'Rango proyecciones'!$AJ$5) + SUMIFS('Stock - ETA'!$I$3:I2202,'Stock - ETA'!$F$3:F2202,'Rango proyecciones'!C411,'Stock - ETA'!$Q$3:Q2202,'Rango proyecciones'!$AJ$8)</f>
        <v/>
      </c>
      <c r="AH411" s="17">
        <f> 0.8 * AD411 + AG411</f>
        <v/>
      </c>
      <c r="AI411" s="6" t="n"/>
    </row>
    <row r="412">
      <c r="A412" s="4" t="inlineStr">
        <is>
          <t>Pavo</t>
        </is>
      </c>
      <c r="B412" s="4" t="inlineStr">
        <is>
          <t>Venta Local</t>
        </is>
      </c>
      <c r="C412" s="4" t="inlineStr">
        <is>
          <t>agro mexico1030802</t>
        </is>
      </c>
      <c r="D412" s="4" t="inlineStr">
        <is>
          <t>Agro Mexico</t>
        </is>
      </c>
      <c r="E412" s="4" t="n">
        <v>1030802</v>
      </c>
      <c r="F412" s="4" t="inlineStr">
        <is>
          <t>PV PDM @ Bo Cj 15k AS</t>
        </is>
      </c>
      <c r="G412" s="4" t="inlineStr">
        <is>
          <t>Carne Recuperada</t>
        </is>
      </c>
      <c r="H412" s="6" t="n">
        <v>72000.33199999999</v>
      </c>
      <c r="I412" s="9" t="n">
        <v>168000</v>
      </c>
      <c r="J412" s="9" t="n">
        <v>132674</v>
      </c>
      <c r="K412" s="9" t="n">
        <v>89575.83</v>
      </c>
      <c r="L412" s="6">
        <f>MAX(J412 - K412, 0) * MAX((0 - 10)/(10), 0)</f>
        <v/>
      </c>
      <c r="M412" s="9">
        <f>SUMIFS('Stock - ETA'!$R$3:R2202,'Stock - ETA'!$F$3:F2202,'Rango proyecciones'!C412,'Stock - ETA'!$AA$3:AA2202,'Rango proyecciones'!$AJ$5)</f>
        <v/>
      </c>
      <c r="N412" s="9">
        <f>SUMIF('Stock - Puerto Chile'!$G$2:G649,'Rango proyecciones'!C412,'Stock - Puerto Chile'!$L$2:L649)</f>
        <v/>
      </c>
      <c r="O412" s="9" t="n"/>
      <c r="P412" s="9" t="n"/>
      <c r="Q412" s="17">
        <f>H412 + P412 + M412</f>
        <v/>
      </c>
      <c r="R412" s="9">
        <f>MAX(J412 - K412, 0) * MAX((0 - 7)/(7), 0)</f>
        <v/>
      </c>
      <c r="S412" s="9">
        <f>SUMIFS('Stock - ETA'!$H$3:H2202,'Stock - ETA'!$F$3:F2202,'Rango proyecciones'!C412,'Stock - ETA'!$Q$3:Q2202,'Rango proyecciones'!$AJ$5)</f>
        <v/>
      </c>
      <c r="T412" s="9">
        <f>SUMIF('Stock - Puerto Chile'!$G$2:G649,'Rango proyecciones'!C412,'Stock - Puerto Chile'!$N$2:N649)</f>
        <v/>
      </c>
      <c r="U412" s="9" t="n"/>
      <c r="V412" s="9" t="n"/>
      <c r="W412" s="17">
        <f>H412 + V412 + S412</f>
        <v/>
      </c>
      <c r="X412" s="6">
        <f>SUMIFS('Stock - ETA'!$S$3:S2202,'Stock - ETA'!$F$3:F2202,'Rango proyecciones'!C412,'Stock - ETA'!$AA$3:AA2202,'Rango proyecciones'!$AJ$5) + SUMIFS('Stock - ETA'!$R$3:R2202,'Stock - ETA'!$F$3:F2202,'Rango proyecciones'!C412,'Stock - ETA'!$AA$3:AA2202,'Rango proyecciones'!$AJ$7)</f>
        <v/>
      </c>
      <c r="Y412" s="9" t="n"/>
      <c r="Z412" s="17">
        <f>X412 + Y412</f>
        <v/>
      </c>
      <c r="AA412" s="9">
        <f>SUMIFS('Stock - ETA'!$I$3:I2202,'Stock - ETA'!$F$3:F2202,'Rango proyecciones'!C412,'Stock - ETA'!$Q$3:Q2202,'Rango proyecciones'!$AJ$5) + SUMIFS('Stock - ETA'!$H$3:H2202,'Stock - ETA'!$F$3:F2202,'Rango proyecciones'!C412,'Stock - ETA'!$Q$3:Q2202,'Rango proyecciones'!$AJ$7)</f>
        <v/>
      </c>
      <c r="AB412" s="9" t="n"/>
      <c r="AC412" s="17">
        <f>AA412 + AB412</f>
        <v/>
      </c>
      <c r="AD412" s="6" t="n">
        <v>144000</v>
      </c>
      <c r="AE412" s="9">
        <f>SUMIFS('Stock - ETA'!$T$3:T2202,'Stock - ETA'!$F$3:F2202,'Rango proyecciones'!C412,'Stock - ETA'!$AA$3:AA2202,'Rango proyecciones'!$AJ$5) + SUMIFS('Stock - ETA'!$S$3:S2202,'Stock - ETA'!$F$3:F2202,'Rango proyecciones'!C412,'Stock - ETA'!$AA$3:AA2202,'Rango proyecciones'!$AJ$8)</f>
        <v/>
      </c>
      <c r="AF412" s="17">
        <f> 0.8 * AD412 + AE412</f>
        <v/>
      </c>
      <c r="AG412" s="9">
        <f>SUMIFS('Stock - ETA'!$J$3:J2202,'Stock - ETA'!$F$3:F2202,'Rango proyecciones'!C412,'Stock - ETA'!$Q$3:Q2202,'Rango proyecciones'!$AJ$5) + SUMIFS('Stock - ETA'!$I$3:I2202,'Stock - ETA'!$F$3:F2202,'Rango proyecciones'!C412,'Stock - ETA'!$Q$3:Q2202,'Rango proyecciones'!$AJ$8)</f>
        <v/>
      </c>
      <c r="AH412" s="17">
        <f> 0.8 * AD412 + AG412</f>
        <v/>
      </c>
      <c r="AI412" s="6" t="n"/>
    </row>
    <row r="413">
      <c r="A413" s="4" t="inlineStr">
        <is>
          <t>Pavo</t>
        </is>
      </c>
      <c r="B413" s="4" t="inlineStr">
        <is>
          <t>Venta Local</t>
        </is>
      </c>
      <c r="C413" s="4" t="inlineStr">
        <is>
          <t>agro mexico1030810</t>
        </is>
      </c>
      <c r="D413" s="4" t="inlineStr">
        <is>
          <t>Agro Mexico</t>
        </is>
      </c>
      <c r="E413" s="4" t="n">
        <v>1030810</v>
      </c>
      <c r="F413" s="4" t="inlineStr">
        <is>
          <t>PV Tru Lar MA Mr@ LP 15k AS</t>
        </is>
      </c>
      <c r="G413" s="4" t="inlineStr">
        <is>
          <t>Trutro</t>
        </is>
      </c>
      <c r="H413" s="6" t="n">
        <v>21630</v>
      </c>
      <c r="I413" s="9" t="n">
        <v>86000</v>
      </c>
      <c r="J413" s="9" t="n">
        <v>0</v>
      </c>
      <c r="K413" s="9" t="n">
        <v>0</v>
      </c>
      <c r="L413" s="6">
        <f>MAX(J413 - K413, 0) * MAX((0 - 10)/(10), 0)</f>
        <v/>
      </c>
      <c r="M413" s="9">
        <f>SUMIFS('Stock - ETA'!$R$3:R2202,'Stock - ETA'!$F$3:F2202,'Rango proyecciones'!C413,'Stock - ETA'!$AA$3:AA2202,'Rango proyecciones'!$AJ$5)</f>
        <v/>
      </c>
      <c r="N413" s="9">
        <f>SUMIF('Stock - Puerto Chile'!$G$2:G649,'Rango proyecciones'!C413,'Stock - Puerto Chile'!$L$2:L649)</f>
        <v/>
      </c>
      <c r="O413" s="9">
        <f>0 * (0 / 24)</f>
        <v/>
      </c>
      <c r="P413" s="9">
        <f>64800 * (0 / 24)</f>
        <v/>
      </c>
      <c r="Q413" s="17">
        <f>H413 + P413 + M413</f>
        <v/>
      </c>
      <c r="R413" s="9">
        <f>MAX(J413 - K413, 0) * MAX((0 - 7)/(7), 0)</f>
        <v/>
      </c>
      <c r="S413" s="9">
        <f>SUMIFS('Stock - ETA'!$H$3:H2202,'Stock - ETA'!$F$3:F2202,'Rango proyecciones'!C413,'Stock - ETA'!$Q$3:Q2202,'Rango proyecciones'!$AJ$5)</f>
        <v/>
      </c>
      <c r="T413" s="9">
        <f>SUMIF('Stock - Puerto Chile'!$G$2:G649,'Rango proyecciones'!C413,'Stock - Puerto Chile'!$N$2:N649)</f>
        <v/>
      </c>
      <c r="U413" s="9">
        <f>0 * (0 / 24)</f>
        <v/>
      </c>
      <c r="V413" s="9">
        <f>64800 * (0 / 24)</f>
        <v/>
      </c>
      <c r="W413" s="17">
        <f>H413 + V413 + S413</f>
        <v/>
      </c>
      <c r="X413" s="6">
        <f>SUMIFS('Stock - ETA'!$S$3:S2202,'Stock - ETA'!$F$3:F2202,'Rango proyecciones'!C413,'Stock - ETA'!$AA$3:AA2202,'Rango proyecciones'!$AJ$5) + SUMIFS('Stock - ETA'!$R$3:R2202,'Stock - ETA'!$F$3:F2202,'Rango proyecciones'!C413,'Stock - ETA'!$AA$3:AA2202,'Rango proyecciones'!$AJ$7)</f>
        <v/>
      </c>
      <c r="Y413" s="9" t="n"/>
      <c r="Z413" s="17">
        <f>X413 + Y413</f>
        <v/>
      </c>
      <c r="AA413" s="9">
        <f>SUMIFS('Stock - ETA'!$I$3:I2202,'Stock - ETA'!$F$3:F2202,'Rango proyecciones'!C413,'Stock - ETA'!$Q$3:Q2202,'Rango proyecciones'!$AJ$5) + SUMIFS('Stock - ETA'!$H$3:H2202,'Stock - ETA'!$F$3:F2202,'Rango proyecciones'!C413,'Stock - ETA'!$Q$3:Q2202,'Rango proyecciones'!$AJ$7)</f>
        <v/>
      </c>
      <c r="AB413" s="9" t="n"/>
      <c r="AC413" s="17">
        <f>AA413 + AB413</f>
        <v/>
      </c>
      <c r="AD413" s="6" t="n"/>
      <c r="AE413" s="9">
        <f>SUMIFS('Stock - ETA'!$T$3:T2202,'Stock - ETA'!$F$3:F2202,'Rango proyecciones'!C413,'Stock - ETA'!$AA$3:AA2202,'Rango proyecciones'!$AJ$5) + SUMIFS('Stock - ETA'!$S$3:S2202,'Stock - ETA'!$F$3:F2202,'Rango proyecciones'!C413,'Stock - ETA'!$AA$3:AA2202,'Rango proyecciones'!$AJ$8)</f>
        <v/>
      </c>
      <c r="AF413" s="17">
        <f> 0.8 * AD413 + AE413</f>
        <v/>
      </c>
      <c r="AG413" s="9">
        <f>SUMIFS('Stock - ETA'!$J$3:J2202,'Stock - ETA'!$F$3:F2202,'Rango proyecciones'!C413,'Stock - ETA'!$Q$3:Q2202,'Rango proyecciones'!$AJ$5) + SUMIFS('Stock - ETA'!$I$3:I2202,'Stock - ETA'!$F$3:F2202,'Rango proyecciones'!C413,'Stock - ETA'!$Q$3:Q2202,'Rango proyecciones'!$AJ$8)</f>
        <v/>
      </c>
      <c r="AH413" s="17">
        <f> 0.8 * AD413 + AG413</f>
        <v/>
      </c>
      <c r="AI413" s="6" t="n"/>
    </row>
    <row r="414">
      <c r="A414" s="4" t="inlineStr">
        <is>
          <t>Pavo</t>
        </is>
      </c>
      <c r="B414" s="4" t="inlineStr">
        <is>
          <t>Venta Directa</t>
        </is>
      </c>
      <c r="C414" s="4" t="inlineStr">
        <is>
          <t>agro sudamerica1030792</t>
        </is>
      </c>
      <c r="D414" s="4" t="inlineStr">
        <is>
          <t>Agro Sudamerica</t>
        </is>
      </c>
      <c r="E414" s="4" t="n">
        <v>1030792</v>
      </c>
      <c r="F414" s="4" t="inlineStr">
        <is>
          <t>PV Fil C/ten MA NMr@ Cj 15 kg AS</t>
        </is>
      </c>
      <c r="G414" s="4" t="inlineStr">
        <is>
          <t>Pech Desh</t>
        </is>
      </c>
      <c r="H414" s="6" t="n">
        <v>24000</v>
      </c>
      <c r="I414" s="9" t="n">
        <v>0</v>
      </c>
      <c r="J414" s="9" t="n">
        <v>0</v>
      </c>
      <c r="K414" s="9" t="n">
        <v>0</v>
      </c>
      <c r="L414" s="6">
        <f>MAX(J414 - K414, 0) * MAX((0 - 10)/(10), 0)</f>
        <v/>
      </c>
      <c r="M414" s="9">
        <f>SUMIF('Stock - ETA'!$F$3:F2202,'Rango proyecciones'!C414,'Stock - ETA'!$R$3:R2202)</f>
        <v/>
      </c>
      <c r="N414" s="9">
        <f>SUMIF('Stock - Puerto Chile'!$G$2:G649,'Rango proyecciones'!C414,'Stock - Puerto Chile'!$L$2:L649)</f>
        <v/>
      </c>
      <c r="O414" s="9" t="n"/>
      <c r="P414" s="9" t="n"/>
      <c r="Q414" s="17">
        <f>H414 + M414 + N414 + L414</f>
        <v/>
      </c>
      <c r="R414" s="9">
        <f>MAX(J414 - K414, 0) * MAX((0 - 7)/(7), 0)</f>
        <v/>
      </c>
      <c r="S414" s="9">
        <f>SUMIF('Stock - ETA'!$F$3:F2202,'Rango proyecciones'!C414,'Stock - ETA'!$H$3:H2202)</f>
        <v/>
      </c>
      <c r="T414" s="9">
        <f>SUMIF('Stock - Puerto Chile'!$G$2:G649,'Rango proyecciones'!C414,'Stock - Puerto Chile'!$N$2:N649)</f>
        <v/>
      </c>
      <c r="U414" s="9" t="n"/>
      <c r="V414" s="9" t="n"/>
      <c r="W414" s="17">
        <f>H414 + S414 + R414 + T414</f>
        <v/>
      </c>
      <c r="X414" s="6">
        <f>SUMIF('Stock - ETA'!$F$3:F2202,'Rango proyecciones'!C414,'Stock - ETA'!$S$3:S2202)</f>
        <v/>
      </c>
      <c r="Y414" s="9" t="n"/>
      <c r="Z414" s="17">
        <f>X414 + Y414</f>
        <v/>
      </c>
      <c r="AA414" s="9">
        <f>SUMIF('Stock - ETA'!$F$3:F2202,'Rango proyecciones'!C414,'Stock - ETA'!$I$3:I2202)</f>
        <v/>
      </c>
      <c r="AB414" s="9" t="n"/>
      <c r="AC414" s="17">
        <f>AA414 + AB414</f>
        <v/>
      </c>
      <c r="AD414" s="6" t="n">
        <v>30000</v>
      </c>
      <c r="AE414" s="9">
        <f>SUMIF('Stock - ETA'!$F$3:F2202,'Rango proyecciones'!C414,'Stock - ETA'!$T$3:T2202)</f>
        <v/>
      </c>
      <c r="AF414" s="17">
        <f> 0.6 * AD414 + AE414</f>
        <v/>
      </c>
      <c r="AG414" s="9">
        <f>SUMIF('Stock - ETA'!$F$3:F2202,'Rango proyecciones'!C414,'Stock - ETA'!$J$3:J2202)</f>
        <v/>
      </c>
      <c r="AH414" s="17">
        <f> 0.6 * AD414 + AG414</f>
        <v/>
      </c>
      <c r="AI414" s="6" t="n"/>
    </row>
    <row r="415">
      <c r="A415" s="4" t="inlineStr">
        <is>
          <t>Pavo</t>
        </is>
      </c>
      <c r="B415" s="4" t="inlineStr">
        <is>
          <t>Venta Directa</t>
        </is>
      </c>
      <c r="C415" s="4" t="inlineStr">
        <is>
          <t>agro sudamerica1030802</t>
        </is>
      </c>
      <c r="D415" s="4" t="inlineStr">
        <is>
          <t>Agro Sudamerica</t>
        </is>
      </c>
      <c r="E415" s="4" t="n">
        <v>1030802</v>
      </c>
      <c r="F415" s="4" t="inlineStr">
        <is>
          <t>PV PDM @ Bo Cj 15k AS</t>
        </is>
      </c>
      <c r="G415" s="4" t="inlineStr">
        <is>
          <t>Carne Recuperada</t>
        </is>
      </c>
      <c r="H415" s="6" t="n">
        <v>1999.05</v>
      </c>
      <c r="I415" s="9" t="n">
        <v>0</v>
      </c>
      <c r="J415" s="9" t="n">
        <v>132674</v>
      </c>
      <c r="K415" s="9" t="n">
        <v>89575.83</v>
      </c>
      <c r="L415" s="6">
        <f>MAX(J415 - K415, 0) * MAX((0 - 10)/(10), 0)</f>
        <v/>
      </c>
      <c r="M415" s="9">
        <f>SUMIF('Stock - ETA'!$F$3:F2202,'Rango proyecciones'!C415,'Stock - ETA'!$R$3:R2202)</f>
        <v/>
      </c>
      <c r="N415" s="9">
        <f>SUMIF('Stock - Puerto Chile'!$G$2:G649,'Rango proyecciones'!C415,'Stock - Puerto Chile'!$L$2:L649)</f>
        <v/>
      </c>
      <c r="O415" s="9" t="n"/>
      <c r="P415" s="9" t="n"/>
      <c r="Q415" s="17">
        <f>H415 + M415 + N415 + L415</f>
        <v/>
      </c>
      <c r="R415" s="9">
        <f>MAX(J415 - K415, 0) * MAX((0 - 7)/(7), 0)</f>
        <v/>
      </c>
      <c r="S415" s="9">
        <f>SUMIF('Stock - ETA'!$F$3:F2202,'Rango proyecciones'!C415,'Stock - ETA'!$H$3:H2202)</f>
        <v/>
      </c>
      <c r="T415" s="9">
        <f>SUMIF('Stock - Puerto Chile'!$G$2:G649,'Rango proyecciones'!C415,'Stock - Puerto Chile'!$N$2:N649)</f>
        <v/>
      </c>
      <c r="U415" s="9" t="n"/>
      <c r="V415" s="9" t="n"/>
      <c r="W415" s="17">
        <f>H415 + S415 + R415 + T415</f>
        <v/>
      </c>
      <c r="X415" s="6">
        <f>SUMIF('Stock - ETA'!$F$3:F2202,'Rango proyecciones'!C415,'Stock - ETA'!$S$3:S2202)</f>
        <v/>
      </c>
      <c r="Y415" s="9" t="n"/>
      <c r="Z415" s="17">
        <f>X415 + Y415</f>
        <v/>
      </c>
      <c r="AA415" s="9">
        <f>SUMIF('Stock - ETA'!$F$3:F2202,'Rango proyecciones'!C415,'Stock - ETA'!$I$3:I2202)</f>
        <v/>
      </c>
      <c r="AB415" s="9" t="n"/>
      <c r="AC415" s="17">
        <f>AA415 + AB415</f>
        <v/>
      </c>
      <c r="AD415" s="6" t="n"/>
      <c r="AE415" s="9">
        <f>SUMIF('Stock - ETA'!$F$3:F2202,'Rango proyecciones'!C415,'Stock - ETA'!$T$3:T2202)</f>
        <v/>
      </c>
      <c r="AF415" s="17">
        <f> 0.6 * AD415 + AE415</f>
        <v/>
      </c>
      <c r="AG415" s="9">
        <f>SUMIF('Stock - ETA'!$F$3:F2202,'Rango proyecciones'!C415,'Stock - ETA'!$J$3:J2202)</f>
        <v/>
      </c>
      <c r="AH415" s="17">
        <f> 0.6 * AD415 + AG415</f>
        <v/>
      </c>
      <c r="AI415" s="6" t="n"/>
    </row>
    <row r="416">
      <c r="A416" s="4" t="inlineStr">
        <is>
          <t>Pavo</t>
        </is>
      </c>
      <c r="B416" s="4" t="inlineStr">
        <is>
          <t>Venta Directa</t>
        </is>
      </c>
      <c r="C416" s="4" t="inlineStr">
        <is>
          <t>agro sudamerica1030816</t>
        </is>
      </c>
      <c r="D416" s="4" t="inlineStr">
        <is>
          <t>Agro Sudamerica</t>
        </is>
      </c>
      <c r="E416" s="4" t="n">
        <v>1030816</v>
      </c>
      <c r="F416" s="4" t="inlineStr">
        <is>
          <t>PV Tru Ala@ Ex Bo Cj AS</t>
        </is>
      </c>
      <c r="G416" s="4" t="inlineStr">
        <is>
          <t>Ala</t>
        </is>
      </c>
      <c r="H416" s="6" t="n">
        <v>48007.6</v>
      </c>
      <c r="I416" s="9" t="n">
        <v>24000</v>
      </c>
      <c r="J416" s="9" t="n">
        <v>68888</v>
      </c>
      <c r="K416" s="9" t="n">
        <v>71746.55</v>
      </c>
      <c r="L416" s="6">
        <f>MAX(J416 - K416, 0) * MAX((0 - 10)/(10), 0)</f>
        <v/>
      </c>
      <c r="M416" s="9">
        <f>SUMIF('Stock - ETA'!$F$3:F2202,'Rango proyecciones'!C416,'Stock - ETA'!$R$3:R2202)</f>
        <v/>
      </c>
      <c r="N416" s="9">
        <f>SUMIF('Stock - Puerto Chile'!$G$2:G649,'Rango proyecciones'!C416,'Stock - Puerto Chile'!$L$2:L649)</f>
        <v/>
      </c>
      <c r="O416" s="9" t="n"/>
      <c r="P416" s="9" t="n"/>
      <c r="Q416" s="17">
        <f>H416 + M416 + N416 + L416</f>
        <v/>
      </c>
      <c r="R416" s="9">
        <f>MAX(J416 - K416, 0) * MAX((0 - 7)/(7), 0)</f>
        <v/>
      </c>
      <c r="S416" s="9">
        <f>SUMIF('Stock - ETA'!$F$3:F2202,'Rango proyecciones'!C416,'Stock - ETA'!$H$3:H2202)</f>
        <v/>
      </c>
      <c r="T416" s="9">
        <f>SUMIF('Stock - Puerto Chile'!$G$2:G649,'Rango proyecciones'!C416,'Stock - Puerto Chile'!$N$2:N649)</f>
        <v/>
      </c>
      <c r="U416" s="9" t="n"/>
      <c r="V416" s="9" t="n"/>
      <c r="W416" s="17">
        <f>H416 + S416 + R416 + T416</f>
        <v/>
      </c>
      <c r="X416" s="6">
        <f>SUMIF('Stock - ETA'!$F$3:F2202,'Rango proyecciones'!C416,'Stock - ETA'!$S$3:S2202)</f>
        <v/>
      </c>
      <c r="Y416" s="9" t="n"/>
      <c r="Z416" s="17">
        <f>X416 + Y416</f>
        <v/>
      </c>
      <c r="AA416" s="9">
        <f>SUMIF('Stock - ETA'!$F$3:F2202,'Rango proyecciones'!C416,'Stock - ETA'!$I$3:I2202)</f>
        <v/>
      </c>
      <c r="AB416" s="9" t="n"/>
      <c r="AC416" s="17">
        <f>AA416 + AB416</f>
        <v/>
      </c>
      <c r="AD416" s="6" t="n"/>
      <c r="AE416" s="9">
        <f>SUMIF('Stock - ETA'!$F$3:F2202,'Rango proyecciones'!C416,'Stock - ETA'!$T$3:T2202)</f>
        <v/>
      </c>
      <c r="AF416" s="17">
        <f> 0.6 * AD416 + AE416</f>
        <v/>
      </c>
      <c r="AG416" s="9">
        <f>SUMIF('Stock - ETA'!$F$3:F2202,'Rango proyecciones'!C416,'Stock - ETA'!$J$3:J2202)</f>
        <v/>
      </c>
      <c r="AH416" s="17">
        <f> 0.6 * AD416 + AG416</f>
        <v/>
      </c>
      <c r="AI416" s="6" t="n"/>
    </row>
    <row r="417">
      <c r="A417" s="4" t="inlineStr">
        <is>
          <t>Pavo</t>
        </is>
      </c>
      <c r="B417" s="4" t="inlineStr">
        <is>
          <t>Venta Directa</t>
        </is>
      </c>
      <c r="C417" s="4" t="inlineStr">
        <is>
          <t>agro sudamerica1030817</t>
        </is>
      </c>
      <c r="D417" s="4" t="inlineStr">
        <is>
          <t>Agro Sudamerica</t>
        </is>
      </c>
      <c r="E417" s="4" t="n">
        <v>1030817</v>
      </c>
      <c r="F417" s="4" t="inlineStr">
        <is>
          <t>PV Tru Larg@ Bo Cj 15k AS</t>
        </is>
      </c>
      <c r="G417" s="4" t="inlineStr">
        <is>
          <t>Trutro</t>
        </is>
      </c>
      <c r="H417" s="6" t="n">
        <v>228146.365</v>
      </c>
      <c r="I417" s="9" t="n">
        <v>168000</v>
      </c>
      <c r="J417" s="9" t="n">
        <v>167945</v>
      </c>
      <c r="K417" s="9" t="n">
        <v>260070.52</v>
      </c>
      <c r="L417" s="6">
        <f>MAX(J417 - K417, 0) * MAX((0 - 10)/(10), 0)</f>
        <v/>
      </c>
      <c r="M417" s="9">
        <f>SUMIF('Stock - ETA'!$F$3:F2202,'Rango proyecciones'!C417,'Stock - ETA'!$R$3:R2202)</f>
        <v/>
      </c>
      <c r="N417" s="9">
        <f>SUMIF('Stock - Puerto Chile'!$G$2:G649,'Rango proyecciones'!C417,'Stock - Puerto Chile'!$L$2:L649)</f>
        <v/>
      </c>
      <c r="O417" s="9" t="n"/>
      <c r="P417" s="9" t="n"/>
      <c r="Q417" s="17">
        <f>H417 + M417 + N417 + L417</f>
        <v/>
      </c>
      <c r="R417" s="9">
        <f>MAX(J417 - K417, 0) * MAX((0 - 7)/(7), 0)</f>
        <v/>
      </c>
      <c r="S417" s="9">
        <f>SUMIF('Stock - ETA'!$F$3:F2202,'Rango proyecciones'!C417,'Stock - ETA'!$H$3:H2202)</f>
        <v/>
      </c>
      <c r="T417" s="9">
        <f>SUMIF('Stock - Puerto Chile'!$G$2:G649,'Rango proyecciones'!C417,'Stock - Puerto Chile'!$N$2:N649)</f>
        <v/>
      </c>
      <c r="U417" s="9" t="n"/>
      <c r="V417" s="9" t="n"/>
      <c r="W417" s="17">
        <f>H417 + S417 + R417 + T417</f>
        <v/>
      </c>
      <c r="X417" s="6">
        <f>SUMIF('Stock - ETA'!$F$3:F2202,'Rango proyecciones'!C417,'Stock - ETA'!$S$3:S2202)</f>
        <v/>
      </c>
      <c r="Y417" s="9" t="n"/>
      <c r="Z417" s="17">
        <f>X417 + Y417</f>
        <v/>
      </c>
      <c r="AA417" s="9">
        <f>SUMIF('Stock - ETA'!$F$3:F2202,'Rango proyecciones'!C417,'Stock - ETA'!$I$3:I2202)</f>
        <v/>
      </c>
      <c r="AB417" s="9" t="n"/>
      <c r="AC417" s="17">
        <f>AA417 + AB417</f>
        <v/>
      </c>
      <c r="AD417" s="6" t="n">
        <v>168000</v>
      </c>
      <c r="AE417" s="9">
        <f>SUMIF('Stock - ETA'!$F$3:F2202,'Rango proyecciones'!C417,'Stock - ETA'!$T$3:T2202)</f>
        <v/>
      </c>
      <c r="AF417" s="17">
        <f> 0.6 * AD417 + AE417</f>
        <v/>
      </c>
      <c r="AG417" s="9">
        <f>SUMIF('Stock - ETA'!$F$3:F2202,'Rango proyecciones'!C417,'Stock - ETA'!$J$3:J2202)</f>
        <v/>
      </c>
      <c r="AH417" s="17">
        <f> 0.6 * AD417 + AG417</f>
        <v/>
      </c>
      <c r="AI417" s="6" t="n"/>
    </row>
    <row r="418">
      <c r="A418" s="4" t="inlineStr">
        <is>
          <t>Pavo</t>
        </is>
      </c>
      <c r="B418" s="4" t="inlineStr">
        <is>
          <t>Venta Directa</t>
        </is>
      </c>
      <c r="C418" s="4" t="inlineStr">
        <is>
          <t>agro sudamerica1030821</t>
        </is>
      </c>
      <c r="D418" s="4" t="inlineStr">
        <is>
          <t>Agro Sudamerica</t>
        </is>
      </c>
      <c r="E418" s="4" t="n">
        <v>1030821</v>
      </c>
      <c r="F418" s="4" t="inlineStr">
        <is>
          <t>PV PchDeh S/p c/f MA@ Cj 15k AS</t>
        </is>
      </c>
      <c r="G418" s="4" t="inlineStr">
        <is>
          <t>Pech Desh</t>
        </is>
      </c>
      <c r="H418" s="6" t="n">
        <v>0</v>
      </c>
      <c r="I418" s="9" t="n">
        <v>24000</v>
      </c>
      <c r="J418" s="9" t="n">
        <v>135719</v>
      </c>
      <c r="K418" s="9" t="n">
        <v>125839.5</v>
      </c>
      <c r="L418" s="6">
        <f>MAX(J418 - K418, 0) * MAX((0 - 10)/(10), 0)</f>
        <v/>
      </c>
      <c r="M418" s="9">
        <f>SUMIF('Stock - ETA'!$F$3:F2202,'Rango proyecciones'!C418,'Stock - ETA'!$R$3:R2202)</f>
        <v/>
      </c>
      <c r="N418" s="9">
        <f>SUMIF('Stock - Puerto Chile'!$G$2:G649,'Rango proyecciones'!C418,'Stock - Puerto Chile'!$L$2:L649)</f>
        <v/>
      </c>
      <c r="O418" s="9" t="n"/>
      <c r="P418" s="9" t="n"/>
      <c r="Q418" s="17">
        <f>H418 + M418 + N418 + L418</f>
        <v/>
      </c>
      <c r="R418" s="9">
        <f>MAX(J418 - K418, 0) * MAX((0 - 7)/(7), 0)</f>
        <v/>
      </c>
      <c r="S418" s="9">
        <f>SUMIF('Stock - ETA'!$F$3:F2202,'Rango proyecciones'!C418,'Stock - ETA'!$H$3:H2202)</f>
        <v/>
      </c>
      <c r="T418" s="9">
        <f>SUMIF('Stock - Puerto Chile'!$G$2:G649,'Rango proyecciones'!C418,'Stock - Puerto Chile'!$N$2:N649)</f>
        <v/>
      </c>
      <c r="U418" s="9" t="n"/>
      <c r="V418" s="9" t="n"/>
      <c r="W418" s="17">
        <f>H418 + S418 + R418 + T418</f>
        <v/>
      </c>
      <c r="X418" s="6">
        <f>SUMIF('Stock - ETA'!$F$3:F2202,'Rango proyecciones'!C418,'Stock - ETA'!$S$3:S2202)</f>
        <v/>
      </c>
      <c r="Y418" s="9" t="n"/>
      <c r="Z418" s="17">
        <f>X418 + Y418</f>
        <v/>
      </c>
      <c r="AA418" s="9">
        <f>SUMIF('Stock - ETA'!$F$3:F2202,'Rango proyecciones'!C418,'Stock - ETA'!$I$3:I2202)</f>
        <v/>
      </c>
      <c r="AB418" s="9" t="n"/>
      <c r="AC418" s="17">
        <f>AA418 + AB418</f>
        <v/>
      </c>
      <c r="AD418" s="6" t="n">
        <v>24000</v>
      </c>
      <c r="AE418" s="9">
        <f>SUMIF('Stock - ETA'!$F$3:F2202,'Rango proyecciones'!C418,'Stock - ETA'!$T$3:T2202)</f>
        <v/>
      </c>
      <c r="AF418" s="17">
        <f> 0.6 * AD418 + AE418</f>
        <v/>
      </c>
      <c r="AG418" s="9">
        <f>SUMIF('Stock - ETA'!$F$3:F2202,'Rango proyecciones'!C418,'Stock - ETA'!$J$3:J2202)</f>
        <v/>
      </c>
      <c r="AH418" s="17">
        <f> 0.6 * AD418 + AG418</f>
        <v/>
      </c>
      <c r="AI418" s="6" t="n"/>
    </row>
    <row r="419">
      <c r="A419" s="4" t="inlineStr">
        <is>
          <t>Pavo</t>
        </is>
      </c>
      <c r="B419" s="4" t="inlineStr">
        <is>
          <t>Venta Local</t>
        </is>
      </c>
      <c r="C419" s="4" t="inlineStr">
        <is>
          <t>agrosuper shanghai1030525</t>
        </is>
      </c>
      <c r="D419" s="4" t="inlineStr">
        <is>
          <t>Agrosuper Shanghai</t>
        </is>
      </c>
      <c r="E419" s="4" t="n">
        <v>1030525</v>
      </c>
      <c r="F419" s="4" t="inlineStr">
        <is>
          <t>PV Tru Ala@ Ex blo Cj 15k SO</t>
        </is>
      </c>
      <c r="G419" s="4" t="inlineStr">
        <is>
          <t>Ala</t>
        </is>
      </c>
      <c r="H419" s="6" t="n">
        <v>96000</v>
      </c>
      <c r="I419" s="9" t="n">
        <v>96000</v>
      </c>
      <c r="J419" s="9" t="n">
        <v>60637</v>
      </c>
      <c r="K419" s="9" t="n">
        <v>57403.555</v>
      </c>
      <c r="L419" s="6">
        <f>MAX(J419 - K419, 0) * MAX((0 - 10)/(10), 0)</f>
        <v/>
      </c>
      <c r="M419" s="9">
        <f>SUMIFS('Stock - ETA'!$R$3:R2202,'Stock - ETA'!$F$3:F2202,'Rango proyecciones'!C419,'Stock - ETA'!$AA$3:AA2202,'Rango proyecciones'!$AJ$5)</f>
        <v/>
      </c>
      <c r="N419" s="9">
        <f>SUMIF('Stock - Puerto Chile'!$G$2:G649,'Rango proyecciones'!C419,'Stock - Puerto Chile'!$L$2:L649)</f>
        <v/>
      </c>
      <c r="O419" s="9" t="n"/>
      <c r="P419" s="9" t="n"/>
      <c r="Q419" s="17">
        <f>H419 + P419 + M419</f>
        <v/>
      </c>
      <c r="R419" s="9">
        <f>MAX(J419 - K419, 0) * MAX((0 - 7)/(7), 0)</f>
        <v/>
      </c>
      <c r="S419" s="9">
        <f>SUMIFS('Stock - ETA'!$H$3:H2202,'Stock - ETA'!$F$3:F2202,'Rango proyecciones'!C419,'Stock - ETA'!$Q$3:Q2202,'Rango proyecciones'!$AJ$5)</f>
        <v/>
      </c>
      <c r="T419" s="9">
        <f>SUMIF('Stock - Puerto Chile'!$G$2:G649,'Rango proyecciones'!C419,'Stock - Puerto Chile'!$N$2:N649)</f>
        <v/>
      </c>
      <c r="U419" s="9" t="n"/>
      <c r="V419" s="9" t="n"/>
      <c r="W419" s="17">
        <f>H419 + V419 + S419</f>
        <v/>
      </c>
      <c r="X419" s="6">
        <f>SUMIFS('Stock - ETA'!$S$3:S2202,'Stock - ETA'!$F$3:F2202,'Rango proyecciones'!C419,'Stock - ETA'!$AA$3:AA2202,'Rango proyecciones'!$AJ$5) + SUMIFS('Stock - ETA'!$R$3:R2202,'Stock - ETA'!$F$3:F2202,'Rango proyecciones'!C419,'Stock - ETA'!$AA$3:AA2202,'Rango proyecciones'!$AJ$7)</f>
        <v/>
      </c>
      <c r="Y419" s="9" t="n"/>
      <c r="Z419" s="17">
        <f>X419 + Y419</f>
        <v/>
      </c>
      <c r="AA419" s="9">
        <f>SUMIFS('Stock - ETA'!$I$3:I2202,'Stock - ETA'!$F$3:F2202,'Rango proyecciones'!C419,'Stock - ETA'!$Q$3:Q2202,'Rango proyecciones'!$AJ$5) + SUMIFS('Stock - ETA'!$H$3:H2202,'Stock - ETA'!$F$3:F2202,'Rango proyecciones'!C419,'Stock - ETA'!$Q$3:Q2202,'Rango proyecciones'!$AJ$7)</f>
        <v/>
      </c>
      <c r="AB419" s="9" t="n"/>
      <c r="AC419" s="17">
        <f>AA419 + AB419</f>
        <v/>
      </c>
      <c r="AD419" s="6" t="n">
        <v>59332</v>
      </c>
      <c r="AE419" s="9">
        <f>SUMIFS('Stock - ETA'!$T$3:T2202,'Stock - ETA'!$F$3:F2202,'Rango proyecciones'!C419,'Stock - ETA'!$AA$3:AA2202,'Rango proyecciones'!$AJ$5) + SUMIFS('Stock - ETA'!$S$3:S2202,'Stock - ETA'!$F$3:F2202,'Rango proyecciones'!C419,'Stock - ETA'!$AA$3:AA2202,'Rango proyecciones'!$AJ$8)</f>
        <v/>
      </c>
      <c r="AF419" s="17">
        <f> 0.6 * AD419 + AE419</f>
        <v/>
      </c>
      <c r="AG419" s="9">
        <f>SUMIFS('Stock - ETA'!$J$3:J2202,'Stock - ETA'!$F$3:F2202,'Rango proyecciones'!C419,'Stock - ETA'!$Q$3:Q2202,'Rango proyecciones'!$AJ$5) + SUMIFS('Stock - ETA'!$I$3:I2202,'Stock - ETA'!$F$3:F2202,'Rango proyecciones'!C419,'Stock - ETA'!$Q$3:Q2202,'Rango proyecciones'!$AJ$8)</f>
        <v/>
      </c>
      <c r="AH419" s="17">
        <f> 0.6 * AD419 + AG419</f>
        <v/>
      </c>
      <c r="AI419" s="6" t="n"/>
    </row>
    <row r="420">
      <c r="A420" s="4" t="inlineStr">
        <is>
          <t>Pavo</t>
        </is>
      </c>
      <c r="B420" s="4" t="inlineStr">
        <is>
          <t>Venta Local</t>
        </is>
      </c>
      <c r="C420" s="4" t="inlineStr">
        <is>
          <t>agrosuper shanghai1030566</t>
        </is>
      </c>
      <c r="D420" s="4" t="inlineStr">
        <is>
          <t>Agrosuper Shanghai</t>
        </is>
      </c>
      <c r="E420" s="4" t="n">
        <v>1030566</v>
      </c>
      <c r="F420" s="4" t="inlineStr">
        <is>
          <t>PV Ctro Pta Ala B MA@ Bo Cj SO</t>
        </is>
      </c>
      <c r="G420" s="4" t="inlineStr">
        <is>
          <t>Ala</t>
        </is>
      </c>
      <c r="H420" s="6" t="n">
        <v>48000</v>
      </c>
      <c r="I420" s="9" t="n">
        <v>48000</v>
      </c>
      <c r="J420" s="9" t="n">
        <v>57500</v>
      </c>
      <c r="K420" s="9" t="n">
        <v>32049.34</v>
      </c>
      <c r="L420" s="6">
        <f>MAX(J420 - K420, 0) * MAX((0 - 10)/(10), 0)</f>
        <v/>
      </c>
      <c r="M420" s="9">
        <f>SUMIFS('Stock - ETA'!$R$3:R2202,'Stock - ETA'!$F$3:F2202,'Rango proyecciones'!C420,'Stock - ETA'!$AA$3:AA2202,'Rango proyecciones'!$AJ$5)</f>
        <v/>
      </c>
      <c r="N420" s="9">
        <f>SUMIF('Stock - Puerto Chile'!$G$2:G649,'Rango proyecciones'!C420,'Stock - Puerto Chile'!$L$2:L649)</f>
        <v/>
      </c>
      <c r="O420" s="9" t="n"/>
      <c r="P420" s="9" t="n"/>
      <c r="Q420" s="17">
        <f>H420 + P420 + M420</f>
        <v/>
      </c>
      <c r="R420" s="9">
        <f>MAX(J420 - K420, 0) * MAX((0 - 7)/(7), 0)</f>
        <v/>
      </c>
      <c r="S420" s="9">
        <f>SUMIFS('Stock - ETA'!$H$3:H2202,'Stock - ETA'!$F$3:F2202,'Rango proyecciones'!C420,'Stock - ETA'!$Q$3:Q2202,'Rango proyecciones'!$AJ$5)</f>
        <v/>
      </c>
      <c r="T420" s="9">
        <f>SUMIF('Stock - Puerto Chile'!$G$2:G649,'Rango proyecciones'!C420,'Stock - Puerto Chile'!$N$2:N649)</f>
        <v/>
      </c>
      <c r="U420" s="9" t="n"/>
      <c r="V420" s="9" t="n"/>
      <c r="W420" s="17">
        <f>H420 + V420 + S420</f>
        <v/>
      </c>
      <c r="X420" s="6">
        <f>SUMIFS('Stock - ETA'!$S$3:S2202,'Stock - ETA'!$F$3:F2202,'Rango proyecciones'!C420,'Stock - ETA'!$AA$3:AA2202,'Rango proyecciones'!$AJ$5) + SUMIFS('Stock - ETA'!$R$3:R2202,'Stock - ETA'!$F$3:F2202,'Rango proyecciones'!C420,'Stock - ETA'!$AA$3:AA2202,'Rango proyecciones'!$AJ$7)</f>
        <v/>
      </c>
      <c r="Y420" s="9" t="n"/>
      <c r="Z420" s="17">
        <f>X420 + Y420</f>
        <v/>
      </c>
      <c r="AA420" s="9">
        <f>SUMIFS('Stock - ETA'!$I$3:I2202,'Stock - ETA'!$F$3:F2202,'Rango proyecciones'!C420,'Stock - ETA'!$Q$3:Q2202,'Rango proyecciones'!$AJ$5) + SUMIFS('Stock - ETA'!$H$3:H2202,'Stock - ETA'!$F$3:F2202,'Rango proyecciones'!C420,'Stock - ETA'!$Q$3:Q2202,'Rango proyecciones'!$AJ$7)</f>
        <v/>
      </c>
      <c r="AB420" s="9" t="n"/>
      <c r="AC420" s="17">
        <f>AA420 + AB420</f>
        <v/>
      </c>
      <c r="AD420" s="6" t="n">
        <v>45681</v>
      </c>
      <c r="AE420" s="9">
        <f>SUMIFS('Stock - ETA'!$T$3:T2202,'Stock - ETA'!$F$3:F2202,'Rango proyecciones'!C420,'Stock - ETA'!$AA$3:AA2202,'Rango proyecciones'!$AJ$5) + SUMIFS('Stock - ETA'!$S$3:S2202,'Stock - ETA'!$F$3:F2202,'Rango proyecciones'!C420,'Stock - ETA'!$AA$3:AA2202,'Rango proyecciones'!$AJ$8)</f>
        <v/>
      </c>
      <c r="AF420" s="17">
        <f> 0.6 * AD420 + AE420</f>
        <v/>
      </c>
      <c r="AG420" s="9">
        <f>SUMIFS('Stock - ETA'!$J$3:J2202,'Stock - ETA'!$F$3:F2202,'Rango proyecciones'!C420,'Stock - ETA'!$Q$3:Q2202,'Rango proyecciones'!$AJ$5) + SUMIFS('Stock - ETA'!$I$3:I2202,'Stock - ETA'!$F$3:F2202,'Rango proyecciones'!C420,'Stock - ETA'!$Q$3:Q2202,'Rango proyecciones'!$AJ$8)</f>
        <v/>
      </c>
      <c r="AH420" s="17">
        <f> 0.6 * AD420 + AG420</f>
        <v/>
      </c>
      <c r="AI420" s="6" t="n"/>
    </row>
    <row r="421">
      <c r="A421" s="4" t="inlineStr">
        <is>
          <t>Pavo</t>
        </is>
      </c>
      <c r="B421" s="4" t="inlineStr">
        <is>
          <t>Venta Local</t>
        </is>
      </c>
      <c r="C421" s="4" t="inlineStr">
        <is>
          <t>agrosuper shanghai1030683</t>
        </is>
      </c>
      <c r="D421" s="4" t="inlineStr">
        <is>
          <t>Agrosuper Shanghai</t>
        </is>
      </c>
      <c r="E421" s="4" t="n">
        <v>1030683</v>
      </c>
      <c r="F421" s="4" t="inlineStr">
        <is>
          <t>PV Tru Larg@ Bo Cj 15k AS</t>
        </is>
      </c>
      <c r="G421" s="4" t="inlineStr">
        <is>
          <t>Trutro</t>
        </is>
      </c>
      <c r="H421" s="6" t="n">
        <v>139005</v>
      </c>
      <c r="I421" s="9" t="n">
        <v>139005</v>
      </c>
      <c r="J421" s="9" t="n">
        <v>217381</v>
      </c>
      <c r="K421" s="9" t="n">
        <v>119343.485</v>
      </c>
      <c r="L421" s="6">
        <f>MAX(J421 - K421, 0) * MAX((0 - 10)/(10), 0)</f>
        <v/>
      </c>
      <c r="M421" s="9">
        <f>SUMIFS('Stock - ETA'!$R$3:R2202,'Stock - ETA'!$F$3:F2202,'Rango proyecciones'!C421,'Stock - ETA'!$AA$3:AA2202,'Rango proyecciones'!$AJ$5)</f>
        <v/>
      </c>
      <c r="N421" s="9">
        <f>SUMIF('Stock - Puerto Chile'!$G$2:G649,'Rango proyecciones'!C421,'Stock - Puerto Chile'!$L$2:L649)</f>
        <v/>
      </c>
      <c r="O421" s="9" t="n"/>
      <c r="P421" s="9" t="n"/>
      <c r="Q421" s="17">
        <f>H421 + P421 + M421</f>
        <v/>
      </c>
      <c r="R421" s="9">
        <f>MAX(J421 - K421, 0) * MAX((0 - 7)/(7), 0)</f>
        <v/>
      </c>
      <c r="S421" s="9">
        <f>SUMIFS('Stock - ETA'!$H$3:H2202,'Stock - ETA'!$F$3:F2202,'Rango proyecciones'!C421,'Stock - ETA'!$Q$3:Q2202,'Rango proyecciones'!$AJ$5)</f>
        <v/>
      </c>
      <c r="T421" s="9">
        <f>SUMIF('Stock - Puerto Chile'!$G$2:G649,'Rango proyecciones'!C421,'Stock - Puerto Chile'!$N$2:N649)</f>
        <v/>
      </c>
      <c r="U421" s="9" t="n"/>
      <c r="V421" s="9" t="n"/>
      <c r="W421" s="17">
        <f>H421 + V421 + S421</f>
        <v/>
      </c>
      <c r="X421" s="6">
        <f>SUMIFS('Stock - ETA'!$S$3:S2202,'Stock - ETA'!$F$3:F2202,'Rango proyecciones'!C421,'Stock - ETA'!$AA$3:AA2202,'Rango proyecciones'!$AJ$5) + SUMIFS('Stock - ETA'!$R$3:R2202,'Stock - ETA'!$F$3:F2202,'Rango proyecciones'!C421,'Stock - ETA'!$AA$3:AA2202,'Rango proyecciones'!$AJ$7)</f>
        <v/>
      </c>
      <c r="Y421" s="9" t="n"/>
      <c r="Z421" s="17">
        <f>X421 + Y421</f>
        <v/>
      </c>
      <c r="AA421" s="9">
        <f>SUMIFS('Stock - ETA'!$I$3:I2202,'Stock - ETA'!$F$3:F2202,'Rango proyecciones'!C421,'Stock - ETA'!$Q$3:Q2202,'Rango proyecciones'!$AJ$5) + SUMIFS('Stock - ETA'!$H$3:H2202,'Stock - ETA'!$F$3:F2202,'Rango proyecciones'!C421,'Stock - ETA'!$Q$3:Q2202,'Rango proyecciones'!$AJ$7)</f>
        <v/>
      </c>
      <c r="AB421" s="9" t="n"/>
      <c r="AC421" s="17">
        <f>AA421 + AB421</f>
        <v/>
      </c>
      <c r="AD421" s="6" t="n">
        <v>217633</v>
      </c>
      <c r="AE421" s="9">
        <f>SUMIFS('Stock - ETA'!$T$3:T2202,'Stock - ETA'!$F$3:F2202,'Rango proyecciones'!C421,'Stock - ETA'!$AA$3:AA2202,'Rango proyecciones'!$AJ$5) + SUMIFS('Stock - ETA'!$S$3:S2202,'Stock - ETA'!$F$3:F2202,'Rango proyecciones'!C421,'Stock - ETA'!$AA$3:AA2202,'Rango proyecciones'!$AJ$8)</f>
        <v/>
      </c>
      <c r="AF421" s="17">
        <f> 0.6 * AD421 + AE421</f>
        <v/>
      </c>
      <c r="AG421" s="9">
        <f>SUMIFS('Stock - ETA'!$J$3:J2202,'Stock - ETA'!$F$3:F2202,'Rango proyecciones'!C421,'Stock - ETA'!$Q$3:Q2202,'Rango proyecciones'!$AJ$5) + SUMIFS('Stock - ETA'!$I$3:I2202,'Stock - ETA'!$F$3:F2202,'Rango proyecciones'!C421,'Stock - ETA'!$Q$3:Q2202,'Rango proyecciones'!$AJ$8)</f>
        <v/>
      </c>
      <c r="AH421" s="17">
        <f> 0.6 * AD421 + AG421</f>
        <v/>
      </c>
      <c r="AI421" s="6" t="n"/>
    </row>
    <row r="422">
      <c r="A422" s="4" t="inlineStr">
        <is>
          <t>Pavo</t>
        </is>
      </c>
      <c r="B422" s="4" t="inlineStr">
        <is>
          <t>Venta Local</t>
        </is>
      </c>
      <c r="C422" s="4" t="inlineStr">
        <is>
          <t>agrosuper shanghai1030685</t>
        </is>
      </c>
      <c r="D422" s="4" t="inlineStr">
        <is>
          <t>Agrosuper Shanghai</t>
        </is>
      </c>
      <c r="E422" s="4" t="n">
        <v>1030685</v>
      </c>
      <c r="F422" s="4" t="inlineStr">
        <is>
          <t>PV Ctro Pta Ala@ Bo Cj 15k AS</t>
        </is>
      </c>
      <c r="G422" s="4" t="inlineStr">
        <is>
          <t>Ala</t>
        </is>
      </c>
      <c r="H422" s="6" t="n">
        <v>186000</v>
      </c>
      <c r="I422" s="9" t="n">
        <v>144000</v>
      </c>
      <c r="J422" s="9" t="n">
        <v>77258</v>
      </c>
      <c r="K422" s="9" t="n">
        <v>133568.808</v>
      </c>
      <c r="L422" s="6">
        <f>MAX(J422 - K422, 0) * MAX((0 - 10)/(10), 0)</f>
        <v/>
      </c>
      <c r="M422" s="9">
        <f>SUMIFS('Stock - ETA'!$R$3:R2202,'Stock - ETA'!$F$3:F2202,'Rango proyecciones'!C422,'Stock - ETA'!$AA$3:AA2202,'Rango proyecciones'!$AJ$5)</f>
        <v/>
      </c>
      <c r="N422" s="9">
        <f>SUMIF('Stock - Puerto Chile'!$G$2:G649,'Rango proyecciones'!C422,'Stock - Puerto Chile'!$L$2:L649)</f>
        <v/>
      </c>
      <c r="O422" s="9">
        <f>0 * (0 / 24)</f>
        <v/>
      </c>
      <c r="P422" s="9">
        <f>24000 * (0 / 24)</f>
        <v/>
      </c>
      <c r="Q422" s="17">
        <f>H422 + P422 + M422</f>
        <v/>
      </c>
      <c r="R422" s="9">
        <f>MAX(J422 - K422, 0) * MAX((0 - 7)/(7), 0)</f>
        <v/>
      </c>
      <c r="S422" s="9">
        <f>SUMIFS('Stock - ETA'!$H$3:H2202,'Stock - ETA'!$F$3:F2202,'Rango proyecciones'!C422,'Stock - ETA'!$Q$3:Q2202,'Rango proyecciones'!$AJ$5)</f>
        <v/>
      </c>
      <c r="T422" s="9">
        <f>SUMIF('Stock - Puerto Chile'!$G$2:G649,'Rango proyecciones'!C422,'Stock - Puerto Chile'!$N$2:N649)</f>
        <v/>
      </c>
      <c r="U422" s="9">
        <f>0 * (0 / 24)</f>
        <v/>
      </c>
      <c r="V422" s="9">
        <f>24000 * (0 / 24)</f>
        <v/>
      </c>
      <c r="W422" s="17">
        <f>H422 + V422 + S422</f>
        <v/>
      </c>
      <c r="X422" s="6">
        <f>SUMIFS('Stock - ETA'!$S$3:S2202,'Stock - ETA'!$F$3:F2202,'Rango proyecciones'!C422,'Stock - ETA'!$AA$3:AA2202,'Rango proyecciones'!$AJ$5) + SUMIFS('Stock - ETA'!$R$3:R2202,'Stock - ETA'!$F$3:F2202,'Rango proyecciones'!C422,'Stock - ETA'!$AA$3:AA2202,'Rango proyecciones'!$AJ$7)</f>
        <v/>
      </c>
      <c r="Y422" s="9" t="n"/>
      <c r="Z422" s="17">
        <f>X422 + Y422</f>
        <v/>
      </c>
      <c r="AA422" s="9">
        <f>SUMIFS('Stock - ETA'!$I$3:I2202,'Stock - ETA'!$F$3:F2202,'Rango proyecciones'!C422,'Stock - ETA'!$Q$3:Q2202,'Rango proyecciones'!$AJ$5) + SUMIFS('Stock - ETA'!$H$3:H2202,'Stock - ETA'!$F$3:F2202,'Rango proyecciones'!C422,'Stock - ETA'!$Q$3:Q2202,'Rango proyecciones'!$AJ$7)</f>
        <v/>
      </c>
      <c r="AB422" s="9" t="n"/>
      <c r="AC422" s="17">
        <f>AA422 + AB422</f>
        <v/>
      </c>
      <c r="AD422" s="6" t="n">
        <v>114583</v>
      </c>
      <c r="AE422" s="9">
        <f>SUMIFS('Stock - ETA'!$T$3:T2202,'Stock - ETA'!$F$3:F2202,'Rango proyecciones'!C422,'Stock - ETA'!$AA$3:AA2202,'Rango proyecciones'!$AJ$5) + SUMIFS('Stock - ETA'!$S$3:S2202,'Stock - ETA'!$F$3:F2202,'Rango proyecciones'!C422,'Stock - ETA'!$AA$3:AA2202,'Rango proyecciones'!$AJ$8)</f>
        <v/>
      </c>
      <c r="AF422" s="17">
        <f> 0.6 * AD422 + AE422</f>
        <v/>
      </c>
      <c r="AG422" s="9">
        <f>SUMIFS('Stock - ETA'!$J$3:J2202,'Stock - ETA'!$F$3:F2202,'Rango proyecciones'!C422,'Stock - ETA'!$Q$3:Q2202,'Rango proyecciones'!$AJ$5) + SUMIFS('Stock - ETA'!$I$3:I2202,'Stock - ETA'!$F$3:F2202,'Rango proyecciones'!C422,'Stock - ETA'!$Q$3:Q2202,'Rango proyecciones'!$AJ$8)</f>
        <v/>
      </c>
      <c r="AH422" s="17">
        <f> 0.6 * AD422 + AG422</f>
        <v/>
      </c>
      <c r="AI422" s="6" t="n"/>
    </row>
    <row r="423">
      <c r="A423" s="4" t="inlineStr">
        <is>
          <t>Pavo</t>
        </is>
      </c>
      <c r="B423" s="4" t="inlineStr">
        <is>
          <t>Venta Local</t>
        </is>
      </c>
      <c r="C423" s="4" t="inlineStr">
        <is>
          <t>agrosuper shanghai1030686</t>
        </is>
      </c>
      <c r="D423" s="4" t="inlineStr">
        <is>
          <t>Agrosuper Shanghai</t>
        </is>
      </c>
      <c r="E423" s="4" t="n">
        <v>1030686</v>
      </c>
      <c r="F423" s="4" t="inlineStr">
        <is>
          <t>PV Cog S/piel MA@ Bo Cj 15k AS</t>
        </is>
      </c>
      <c r="G423" s="4" t="inlineStr">
        <is>
          <t>Menudencias</t>
        </is>
      </c>
      <c r="H423" s="6" t="n">
        <v>144000</v>
      </c>
      <c r="I423" s="9" t="n">
        <v>144000</v>
      </c>
      <c r="J423" s="9" t="n">
        <v>65747</v>
      </c>
      <c r="K423" s="9" t="n">
        <v>62582.7</v>
      </c>
      <c r="L423" s="6">
        <f>MAX(J423 - K423, 0) * MAX((0 - 10)/(10), 0)</f>
        <v/>
      </c>
      <c r="M423" s="9">
        <f>SUMIFS('Stock - ETA'!$R$3:R2202,'Stock - ETA'!$F$3:F2202,'Rango proyecciones'!C423,'Stock - ETA'!$AA$3:AA2202,'Rango proyecciones'!$AJ$5)</f>
        <v/>
      </c>
      <c r="N423" s="9">
        <f>SUMIF('Stock - Puerto Chile'!$G$2:G649,'Rango proyecciones'!C423,'Stock - Puerto Chile'!$L$2:L649)</f>
        <v/>
      </c>
      <c r="O423" s="9" t="n"/>
      <c r="P423" s="9" t="n"/>
      <c r="Q423" s="17">
        <f>H423 + P423 + M423</f>
        <v/>
      </c>
      <c r="R423" s="9">
        <f>MAX(J423 - K423, 0) * MAX((0 - 7)/(7), 0)</f>
        <v/>
      </c>
      <c r="S423" s="9">
        <f>SUMIFS('Stock - ETA'!$H$3:H2202,'Stock - ETA'!$F$3:F2202,'Rango proyecciones'!C423,'Stock - ETA'!$Q$3:Q2202,'Rango proyecciones'!$AJ$5)</f>
        <v/>
      </c>
      <c r="T423" s="9">
        <f>SUMIF('Stock - Puerto Chile'!$G$2:G649,'Rango proyecciones'!C423,'Stock - Puerto Chile'!$N$2:N649)</f>
        <v/>
      </c>
      <c r="U423" s="9" t="n"/>
      <c r="V423" s="9" t="n"/>
      <c r="W423" s="17">
        <f>H423 + V423 + S423</f>
        <v/>
      </c>
      <c r="X423" s="6">
        <f>SUMIFS('Stock - ETA'!$S$3:S2202,'Stock - ETA'!$F$3:F2202,'Rango proyecciones'!C423,'Stock - ETA'!$AA$3:AA2202,'Rango proyecciones'!$AJ$5) + SUMIFS('Stock - ETA'!$R$3:R2202,'Stock - ETA'!$F$3:F2202,'Rango proyecciones'!C423,'Stock - ETA'!$AA$3:AA2202,'Rango proyecciones'!$AJ$7)</f>
        <v/>
      </c>
      <c r="Y423" s="9" t="n"/>
      <c r="Z423" s="17">
        <f>X423 + Y423</f>
        <v/>
      </c>
      <c r="AA423" s="9">
        <f>SUMIFS('Stock - ETA'!$I$3:I2202,'Stock - ETA'!$F$3:F2202,'Rango proyecciones'!C423,'Stock - ETA'!$Q$3:Q2202,'Rango proyecciones'!$AJ$5) + SUMIFS('Stock - ETA'!$H$3:H2202,'Stock - ETA'!$F$3:F2202,'Rango proyecciones'!C423,'Stock - ETA'!$Q$3:Q2202,'Rango proyecciones'!$AJ$7)</f>
        <v/>
      </c>
      <c r="AB423" s="9" t="n"/>
      <c r="AC423" s="17">
        <f>AA423 + AB423</f>
        <v/>
      </c>
      <c r="AD423" s="6" t="n">
        <v>162478</v>
      </c>
      <c r="AE423" s="9">
        <f>SUMIFS('Stock - ETA'!$T$3:T2202,'Stock - ETA'!$F$3:F2202,'Rango proyecciones'!C423,'Stock - ETA'!$AA$3:AA2202,'Rango proyecciones'!$AJ$5) + SUMIFS('Stock - ETA'!$S$3:S2202,'Stock - ETA'!$F$3:F2202,'Rango proyecciones'!C423,'Stock - ETA'!$AA$3:AA2202,'Rango proyecciones'!$AJ$8)</f>
        <v/>
      </c>
      <c r="AF423" s="17">
        <f> 0.6 * AD423 + AE423</f>
        <v/>
      </c>
      <c r="AG423" s="9">
        <f>SUMIFS('Stock - ETA'!$J$3:J2202,'Stock - ETA'!$F$3:F2202,'Rango proyecciones'!C423,'Stock - ETA'!$Q$3:Q2202,'Rango proyecciones'!$AJ$5) + SUMIFS('Stock - ETA'!$I$3:I2202,'Stock - ETA'!$F$3:F2202,'Rango proyecciones'!C423,'Stock - ETA'!$Q$3:Q2202,'Rango proyecciones'!$AJ$8)</f>
        <v/>
      </c>
      <c r="AH423" s="17">
        <f> 0.6 * AD423 + AG423</f>
        <v/>
      </c>
      <c r="AI423" s="6" t="n"/>
    </row>
    <row r="424">
      <c r="A424" s="4" t="inlineStr">
        <is>
          <t>Pavo</t>
        </is>
      </c>
      <c r="B424" s="4" t="inlineStr">
        <is>
          <t>Venta Local</t>
        </is>
      </c>
      <c r="C424" s="4" t="inlineStr">
        <is>
          <t>agrosuper shanghai1030791</t>
        </is>
      </c>
      <c r="D424" s="4" t="inlineStr">
        <is>
          <t>Agrosuper Shanghai</t>
        </is>
      </c>
      <c r="E424" s="4" t="n">
        <v>1030791</v>
      </c>
      <c r="F424" s="4" t="inlineStr">
        <is>
          <t>PV MA Tru Lar@ Bo Cj 15k AS</t>
        </is>
      </c>
      <c r="G424" s="4" t="inlineStr">
        <is>
          <t>Trutro</t>
        </is>
      </c>
      <c r="H424" s="6" t="n">
        <v>8535</v>
      </c>
      <c r="I424" s="9" t="n">
        <v>4995</v>
      </c>
      <c r="J424" s="9" t="n">
        <v>3290</v>
      </c>
      <c r="K424" s="9" t="n">
        <v>3526.31</v>
      </c>
      <c r="L424" s="6">
        <f>MAX(J424 - K424, 0) * MAX((0 - 10)/(10), 0)</f>
        <v/>
      </c>
      <c r="M424" s="9">
        <f>SUMIFS('Stock - ETA'!$R$3:R2202,'Stock - ETA'!$F$3:F2202,'Rango proyecciones'!C424,'Stock - ETA'!$AA$3:AA2202,'Rango proyecciones'!$AJ$5)</f>
        <v/>
      </c>
      <c r="N424" s="9">
        <f>SUMIF('Stock - Puerto Chile'!$G$2:G649,'Rango proyecciones'!C424,'Stock - Puerto Chile'!$L$2:L649)</f>
        <v/>
      </c>
      <c r="O424" s="9" t="n"/>
      <c r="P424" s="9" t="n"/>
      <c r="Q424" s="17">
        <f>H424 + P424 + M424</f>
        <v/>
      </c>
      <c r="R424" s="9">
        <f>MAX(J424 - K424, 0) * MAX((0 - 7)/(7), 0)</f>
        <v/>
      </c>
      <c r="S424" s="9">
        <f>SUMIFS('Stock - ETA'!$H$3:H2202,'Stock - ETA'!$F$3:F2202,'Rango proyecciones'!C424,'Stock - ETA'!$Q$3:Q2202,'Rango proyecciones'!$AJ$5)</f>
        <v/>
      </c>
      <c r="T424" s="9">
        <f>SUMIF('Stock - Puerto Chile'!$G$2:G649,'Rango proyecciones'!C424,'Stock - Puerto Chile'!$N$2:N649)</f>
        <v/>
      </c>
      <c r="U424" s="9" t="n"/>
      <c r="V424" s="9" t="n"/>
      <c r="W424" s="17">
        <f>H424 + V424 + S424</f>
        <v/>
      </c>
      <c r="X424" s="6">
        <f>SUMIFS('Stock - ETA'!$S$3:S2202,'Stock - ETA'!$F$3:F2202,'Rango proyecciones'!C424,'Stock - ETA'!$AA$3:AA2202,'Rango proyecciones'!$AJ$5) + SUMIFS('Stock - ETA'!$R$3:R2202,'Stock - ETA'!$F$3:F2202,'Rango proyecciones'!C424,'Stock - ETA'!$AA$3:AA2202,'Rango proyecciones'!$AJ$7)</f>
        <v/>
      </c>
      <c r="Y424" s="9" t="n"/>
      <c r="Z424" s="17">
        <f>X424 + Y424</f>
        <v/>
      </c>
      <c r="AA424" s="9">
        <f>SUMIFS('Stock - ETA'!$I$3:I2202,'Stock - ETA'!$F$3:F2202,'Rango proyecciones'!C424,'Stock - ETA'!$Q$3:Q2202,'Rango proyecciones'!$AJ$5) + SUMIFS('Stock - ETA'!$H$3:H2202,'Stock - ETA'!$F$3:F2202,'Rango proyecciones'!C424,'Stock - ETA'!$Q$3:Q2202,'Rango proyecciones'!$AJ$7)</f>
        <v/>
      </c>
      <c r="AB424" s="9" t="n"/>
      <c r="AC424" s="17">
        <f>AA424 + AB424</f>
        <v/>
      </c>
      <c r="AD424" s="6" t="n"/>
      <c r="AE424" s="9">
        <f>SUMIFS('Stock - ETA'!$T$3:T2202,'Stock - ETA'!$F$3:F2202,'Rango proyecciones'!C424,'Stock - ETA'!$AA$3:AA2202,'Rango proyecciones'!$AJ$5) + SUMIFS('Stock - ETA'!$S$3:S2202,'Stock - ETA'!$F$3:F2202,'Rango proyecciones'!C424,'Stock - ETA'!$AA$3:AA2202,'Rango proyecciones'!$AJ$8)</f>
        <v/>
      </c>
      <c r="AF424" s="17">
        <f> 0.6 * AD424 + AE424</f>
        <v/>
      </c>
      <c r="AG424" s="9">
        <f>SUMIFS('Stock - ETA'!$J$3:J2202,'Stock - ETA'!$F$3:F2202,'Rango proyecciones'!C424,'Stock - ETA'!$Q$3:Q2202,'Rango proyecciones'!$AJ$5) + SUMIFS('Stock - ETA'!$I$3:I2202,'Stock - ETA'!$F$3:F2202,'Rango proyecciones'!C424,'Stock - ETA'!$Q$3:Q2202,'Rango proyecciones'!$AJ$8)</f>
        <v/>
      </c>
      <c r="AH424" s="17">
        <f> 0.6 * AD424 + AG424</f>
        <v/>
      </c>
      <c r="AI424" s="6" t="n"/>
    </row>
    <row r="425">
      <c r="A425" s="4" t="inlineStr">
        <is>
          <t>Pavo</t>
        </is>
      </c>
      <c r="B425" s="4" t="inlineStr">
        <is>
          <t>Venta Directa</t>
        </is>
      </c>
      <c r="C425" s="4" t="inlineStr">
        <is>
          <t>agrosuper asia1030535</t>
        </is>
      </c>
      <c r="D425" s="4" t="inlineStr">
        <is>
          <t>Agrosuper Asia</t>
        </is>
      </c>
      <c r="E425" s="4" t="n">
        <v>1030535</v>
      </c>
      <c r="F425" s="4" t="inlineStr">
        <is>
          <t>PV Tru Larg MA@ Bo Cj SO</t>
        </is>
      </c>
      <c r="G425" s="4" t="inlineStr">
        <is>
          <t>Trutro</t>
        </is>
      </c>
      <c r="H425" s="6" t="n">
        <v>43995.695</v>
      </c>
      <c r="I425" s="9" t="n">
        <v>44000</v>
      </c>
      <c r="J425" s="9" t="n">
        <v>38154</v>
      </c>
      <c r="K425" s="9" t="n">
        <v>45704.45</v>
      </c>
      <c r="L425" s="6">
        <f>MAX(J425 - K425, 0) * MAX((0 - 10)/(10), 0)</f>
        <v/>
      </c>
      <c r="M425" s="9">
        <f>SUMIF('Stock - ETA'!$F$3:F2202,'Rango proyecciones'!C425,'Stock - ETA'!$R$3:R2202)</f>
        <v/>
      </c>
      <c r="N425" s="9">
        <f>SUMIF('Stock - Puerto Chile'!$G$2:G649,'Rango proyecciones'!C425,'Stock - Puerto Chile'!$L$2:L649)</f>
        <v/>
      </c>
      <c r="O425" s="9" t="n"/>
      <c r="P425" s="9" t="n"/>
      <c r="Q425" s="17">
        <f>H425 + M425 + N425 + L425</f>
        <v/>
      </c>
      <c r="R425" s="9">
        <f>MAX(J425 - K425, 0) * MAX((0 - 7)/(7), 0)</f>
        <v/>
      </c>
      <c r="S425" s="9">
        <f>SUMIF('Stock - ETA'!$F$3:F2202,'Rango proyecciones'!C425,'Stock - ETA'!$H$3:H2202)</f>
        <v/>
      </c>
      <c r="T425" s="9">
        <f>SUMIF('Stock - Puerto Chile'!$G$2:G649,'Rango proyecciones'!C425,'Stock - Puerto Chile'!$N$2:N649)</f>
        <v/>
      </c>
      <c r="U425" s="9" t="n"/>
      <c r="V425" s="9" t="n"/>
      <c r="W425" s="17">
        <f>H425 + S425 + R425 + T425</f>
        <v/>
      </c>
      <c r="X425" s="6">
        <f>SUMIF('Stock - ETA'!$F$3:F2202,'Rango proyecciones'!C425,'Stock - ETA'!$S$3:S2202)</f>
        <v/>
      </c>
      <c r="Y425" s="9" t="n"/>
      <c r="Z425" s="17">
        <f>X425 + Y425</f>
        <v/>
      </c>
      <c r="AA425" s="9">
        <f>SUMIF('Stock - ETA'!$F$3:F2202,'Rango proyecciones'!C425,'Stock - ETA'!$I$3:I2202)</f>
        <v/>
      </c>
      <c r="AB425" s="9" t="n"/>
      <c r="AC425" s="17">
        <f>AA425 + AB425</f>
        <v/>
      </c>
      <c r="AD425" s="6" t="n">
        <v>79000</v>
      </c>
      <c r="AE425" s="9">
        <f>SUMIF('Stock - ETA'!$F$3:F2202,'Rango proyecciones'!C425,'Stock - ETA'!$T$3:T2202)</f>
        <v/>
      </c>
      <c r="AF425" s="17">
        <f> 0.7 * AD425 + AE425</f>
        <v/>
      </c>
      <c r="AG425" s="9">
        <f>SUMIF('Stock - ETA'!$F$3:F2202,'Rango proyecciones'!C425,'Stock - ETA'!$J$3:J2202)</f>
        <v/>
      </c>
      <c r="AH425" s="17">
        <f> 0.7 * AD425 + AG425</f>
        <v/>
      </c>
      <c r="AI425" s="6" t="n"/>
    </row>
    <row r="426">
      <c r="A426" s="4" t="inlineStr">
        <is>
          <t>Elaborado</t>
        </is>
      </c>
      <c r="B426" s="4" t="inlineStr">
        <is>
          <t>Venta Local</t>
        </is>
      </c>
      <c r="C426" s="4" t="inlineStr">
        <is>
          <t>agro america1100570</t>
        </is>
      </c>
      <c r="D426" s="4" t="inlineStr">
        <is>
          <t>Agro America</t>
        </is>
      </c>
      <c r="E426" s="4" t="n">
        <v>1100570</v>
      </c>
      <c r="F426" s="4" t="inlineStr">
        <is>
          <t>Figuritas Pollo@ Bo 18x1.5 Lb Cj AS</t>
        </is>
      </c>
      <c r="G426" s="4" t="inlineStr">
        <is>
          <t>Empanizado</t>
        </is>
      </c>
      <c r="H426" s="6" t="n">
        <v>9178.433999999999</v>
      </c>
      <c r="I426" s="9" t="n">
        <v>0</v>
      </c>
      <c r="J426" s="9" t="n">
        <v>0</v>
      </c>
      <c r="K426" s="9" t="n">
        <v>0</v>
      </c>
      <c r="L426" s="6">
        <f>MAX(J426 - K426, 0) * MAX((0 - 10)/(10), 0)</f>
        <v/>
      </c>
      <c r="M426" s="9">
        <f>SUMIFS('Stock - ETA'!$R$3:R2202,'Stock - ETA'!$F$3:F2202,'Rango proyecciones'!C426,'Stock - ETA'!$AA$3:AA2202,'Rango proyecciones'!$AJ$5)</f>
        <v/>
      </c>
      <c r="N426" s="9">
        <f>SUMIF('Stock - Puerto Chile'!$G$2:G649,'Rango proyecciones'!C426,'Stock - Puerto Chile'!$L$2:L649)</f>
        <v/>
      </c>
      <c r="O426" s="9">
        <f>0 * (0 / 24)</f>
        <v/>
      </c>
      <c r="P426" s="9">
        <f>354.96 * (0 / 24)</f>
        <v/>
      </c>
      <c r="Q426" s="17">
        <f>H426 + P426 + M426</f>
        <v/>
      </c>
      <c r="R426" s="9">
        <f>MAX(J426 - K426, 0) * MAX((0 - 7)/(7), 0)</f>
        <v/>
      </c>
      <c r="S426" s="9">
        <f>SUMIFS('Stock - ETA'!$H$3:H2202,'Stock - ETA'!$F$3:F2202,'Rango proyecciones'!C426,'Stock - ETA'!$Q$3:Q2202,'Rango proyecciones'!$AJ$5)</f>
        <v/>
      </c>
      <c r="T426" s="9">
        <f>SUMIF('Stock - Puerto Chile'!$G$2:G649,'Rango proyecciones'!C426,'Stock - Puerto Chile'!$N$2:N649)</f>
        <v/>
      </c>
      <c r="U426" s="9">
        <f>0 * (0 / 24)</f>
        <v/>
      </c>
      <c r="V426" s="9">
        <f>354.96 * (0 / 24)</f>
        <v/>
      </c>
      <c r="W426" s="17">
        <f>H426 + V426 + S426</f>
        <v/>
      </c>
      <c r="X426" s="6">
        <f>SUMIFS('Stock - ETA'!$S$3:S2202,'Stock - ETA'!$F$3:F2202,'Rango proyecciones'!C426,'Stock - ETA'!$AA$3:AA2202,'Rango proyecciones'!$AJ$5) + SUMIFS('Stock - ETA'!$R$3:R2202,'Stock - ETA'!$F$3:F2202,'Rango proyecciones'!C426,'Stock - ETA'!$AA$3:AA2202,'Rango proyecciones'!$AJ$7)</f>
        <v/>
      </c>
      <c r="Y426" s="9" t="n"/>
      <c r="Z426" s="17">
        <f>X426 + Y426</f>
        <v/>
      </c>
      <c r="AA426" s="9">
        <f>SUMIFS('Stock - ETA'!$I$3:I2202,'Stock - ETA'!$F$3:F2202,'Rango proyecciones'!C426,'Stock - ETA'!$Q$3:Q2202,'Rango proyecciones'!$AJ$5) + SUMIFS('Stock - ETA'!$H$3:H2202,'Stock - ETA'!$F$3:F2202,'Rango proyecciones'!C426,'Stock - ETA'!$Q$3:Q2202,'Rango proyecciones'!$AJ$7)</f>
        <v/>
      </c>
      <c r="AB426" s="9" t="n"/>
      <c r="AC426" s="17">
        <f>AA426 + AB426</f>
        <v/>
      </c>
      <c r="AD426" s="6" t="n"/>
      <c r="AE426" s="9">
        <f>SUMIFS('Stock - ETA'!$T$3:T2202,'Stock - ETA'!$F$3:F2202,'Rango proyecciones'!C426,'Stock - ETA'!$AA$3:AA2202,'Rango proyecciones'!$AJ$5) + SUMIFS('Stock - ETA'!$S$3:S2202,'Stock - ETA'!$F$3:F2202,'Rango proyecciones'!C426,'Stock - ETA'!$AA$3:AA2202,'Rango proyecciones'!$AJ$8)</f>
        <v/>
      </c>
      <c r="AF426" s="17">
        <f> 0.6 * AD426 + AE426</f>
        <v/>
      </c>
      <c r="AG426" s="9">
        <f>SUMIFS('Stock - ETA'!$J$3:J2202,'Stock - ETA'!$F$3:F2202,'Rango proyecciones'!C426,'Stock - ETA'!$Q$3:Q2202,'Rango proyecciones'!$AJ$5) + SUMIFS('Stock - ETA'!$I$3:I2202,'Stock - ETA'!$F$3:F2202,'Rango proyecciones'!C426,'Stock - ETA'!$Q$3:Q2202,'Rango proyecciones'!$AJ$8)</f>
        <v/>
      </c>
      <c r="AH426" s="17">
        <f> 0.6 * AD426 + AG426</f>
        <v/>
      </c>
      <c r="AI426" s="6" t="n"/>
    </row>
    <row r="427">
      <c r="A427" s="4" t="inlineStr">
        <is>
          <t>Elaborado</t>
        </is>
      </c>
      <c r="B427" s="4" t="inlineStr">
        <is>
          <t>Venta Local</t>
        </is>
      </c>
      <c r="C427" s="4" t="inlineStr">
        <is>
          <t>agro america1100572</t>
        </is>
      </c>
      <c r="D427" s="4" t="inlineStr">
        <is>
          <t>Agro America</t>
        </is>
      </c>
      <c r="E427" s="4" t="n">
        <v>1100572</v>
      </c>
      <c r="F427" s="4" t="inlineStr">
        <is>
          <t>Strips Pollo@ Bo 18x1.5 Lb Cj AS</t>
        </is>
      </c>
      <c r="G427" s="4" t="inlineStr">
        <is>
          <t>Empanizado</t>
        </is>
      </c>
      <c r="H427" s="6" t="n">
        <v>11626.017</v>
      </c>
      <c r="I427" s="9" t="n">
        <v>0</v>
      </c>
      <c r="J427" s="9" t="n">
        <v>6013.715</v>
      </c>
      <c r="K427" s="9" t="n">
        <v>6829.92</v>
      </c>
      <c r="L427" s="6">
        <f>MAX(J427 - K427, 0) * MAX((0 - 10)/(10), 0)</f>
        <v/>
      </c>
      <c r="M427" s="9">
        <f>SUMIFS('Stock - ETA'!$R$3:R2202,'Stock - ETA'!$F$3:F2202,'Rango proyecciones'!C427,'Stock - ETA'!$AA$3:AA2202,'Rango proyecciones'!$AJ$5)</f>
        <v/>
      </c>
      <c r="N427" s="9">
        <f>SUMIF('Stock - Puerto Chile'!$G$2:G649,'Rango proyecciones'!C427,'Stock - Puerto Chile'!$L$2:L649)</f>
        <v/>
      </c>
      <c r="O427" s="9" t="n"/>
      <c r="P427" s="9" t="n"/>
      <c r="Q427" s="17">
        <f>H427 + P427 + M427</f>
        <v/>
      </c>
      <c r="R427" s="9">
        <f>MAX(J427 - K427, 0) * MAX((0 - 7)/(7), 0)</f>
        <v/>
      </c>
      <c r="S427" s="9">
        <f>SUMIFS('Stock - ETA'!$H$3:H2202,'Stock - ETA'!$F$3:F2202,'Rango proyecciones'!C427,'Stock - ETA'!$Q$3:Q2202,'Rango proyecciones'!$AJ$5)</f>
        <v/>
      </c>
      <c r="T427" s="9">
        <f>SUMIF('Stock - Puerto Chile'!$G$2:G649,'Rango proyecciones'!C427,'Stock - Puerto Chile'!$N$2:N649)</f>
        <v/>
      </c>
      <c r="U427" s="9" t="n"/>
      <c r="V427" s="9" t="n"/>
      <c r="W427" s="17">
        <f>H427 + V427 + S427</f>
        <v/>
      </c>
      <c r="X427" s="6">
        <f>SUMIFS('Stock - ETA'!$S$3:S2202,'Stock - ETA'!$F$3:F2202,'Rango proyecciones'!C427,'Stock - ETA'!$AA$3:AA2202,'Rango proyecciones'!$AJ$5) + SUMIFS('Stock - ETA'!$R$3:R2202,'Stock - ETA'!$F$3:F2202,'Rango proyecciones'!C427,'Stock - ETA'!$AA$3:AA2202,'Rango proyecciones'!$AJ$7)</f>
        <v/>
      </c>
      <c r="Y427" s="9" t="n"/>
      <c r="Z427" s="17">
        <f>X427 + Y427</f>
        <v/>
      </c>
      <c r="AA427" s="9">
        <f>SUMIFS('Stock - ETA'!$I$3:I2202,'Stock - ETA'!$F$3:F2202,'Rango proyecciones'!C427,'Stock - ETA'!$Q$3:Q2202,'Rango proyecciones'!$AJ$5) + SUMIFS('Stock - ETA'!$H$3:H2202,'Stock - ETA'!$F$3:F2202,'Rango proyecciones'!C427,'Stock - ETA'!$Q$3:Q2202,'Rango proyecciones'!$AJ$7)</f>
        <v/>
      </c>
      <c r="AB427" s="9" t="n"/>
      <c r="AC427" s="17">
        <f>AA427 + AB427</f>
        <v/>
      </c>
      <c r="AD427" s="6" t="n"/>
      <c r="AE427" s="9">
        <f>SUMIFS('Stock - ETA'!$T$3:T2202,'Stock - ETA'!$F$3:F2202,'Rango proyecciones'!C427,'Stock - ETA'!$AA$3:AA2202,'Rango proyecciones'!$AJ$5) + SUMIFS('Stock - ETA'!$S$3:S2202,'Stock - ETA'!$F$3:F2202,'Rango proyecciones'!C427,'Stock - ETA'!$AA$3:AA2202,'Rango proyecciones'!$AJ$8)</f>
        <v/>
      </c>
      <c r="AF427" s="17">
        <f> 0.6 * AD427 + AE427</f>
        <v/>
      </c>
      <c r="AG427" s="9">
        <f>SUMIFS('Stock - ETA'!$J$3:J2202,'Stock - ETA'!$F$3:F2202,'Rango proyecciones'!C427,'Stock - ETA'!$Q$3:Q2202,'Rango proyecciones'!$AJ$5) + SUMIFS('Stock - ETA'!$I$3:I2202,'Stock - ETA'!$F$3:F2202,'Rango proyecciones'!C427,'Stock - ETA'!$Q$3:Q2202,'Rango proyecciones'!$AJ$8)</f>
        <v/>
      </c>
      <c r="AH427" s="17">
        <f> 0.6 * AD427 + AG427</f>
        <v/>
      </c>
      <c r="AI427" s="6" t="n"/>
    </row>
    <row r="428">
      <c r="A428" s="4" t="inlineStr">
        <is>
          <t>Elaborado</t>
        </is>
      </c>
      <c r="B428" s="4" t="inlineStr">
        <is>
          <t>Venta Local</t>
        </is>
      </c>
      <c r="C428" s="4" t="inlineStr">
        <is>
          <t>agro america1100573</t>
        </is>
      </c>
      <c r="D428" s="4" t="inlineStr">
        <is>
          <t>Agro America</t>
        </is>
      </c>
      <c r="E428" s="4" t="n">
        <v>1100573</v>
      </c>
      <c r="F428" s="4" t="inlineStr">
        <is>
          <t>Croq Pollo 80g@Bo 18x1,5 Lb Cj AS</t>
        </is>
      </c>
      <c r="G428" s="4" t="inlineStr">
        <is>
          <t>Empanizado</t>
        </is>
      </c>
      <c r="H428" s="6" t="n">
        <v>8212.282999999999</v>
      </c>
      <c r="I428" s="9" t="n">
        <v>0</v>
      </c>
      <c r="J428" s="9" t="n">
        <v>5000</v>
      </c>
      <c r="K428" s="9" t="n">
        <v>5067</v>
      </c>
      <c r="L428" s="6">
        <f>MAX(J428 - K428, 0) * MAX((0 - 10)/(10), 0)</f>
        <v/>
      </c>
      <c r="M428" s="9">
        <f>SUMIFS('Stock - ETA'!$R$3:R2202,'Stock - ETA'!$F$3:F2202,'Rango proyecciones'!C428,'Stock - ETA'!$AA$3:AA2202,'Rango proyecciones'!$AJ$5)</f>
        <v/>
      </c>
      <c r="N428" s="9">
        <f>SUMIF('Stock - Puerto Chile'!$G$2:G649,'Rango proyecciones'!C428,'Stock - Puerto Chile'!$L$2:L649)</f>
        <v/>
      </c>
      <c r="O428" s="9" t="n"/>
      <c r="P428" s="9" t="n"/>
      <c r="Q428" s="17">
        <f>H428 + P428 + M428</f>
        <v/>
      </c>
      <c r="R428" s="9">
        <f>MAX(J428 - K428, 0) * MAX((0 - 7)/(7), 0)</f>
        <v/>
      </c>
      <c r="S428" s="9">
        <f>SUMIFS('Stock - ETA'!$H$3:H2202,'Stock - ETA'!$F$3:F2202,'Rango proyecciones'!C428,'Stock - ETA'!$Q$3:Q2202,'Rango proyecciones'!$AJ$5)</f>
        <v/>
      </c>
      <c r="T428" s="9">
        <f>SUMIF('Stock - Puerto Chile'!$G$2:G649,'Rango proyecciones'!C428,'Stock - Puerto Chile'!$N$2:N649)</f>
        <v/>
      </c>
      <c r="U428" s="9" t="n"/>
      <c r="V428" s="9" t="n"/>
      <c r="W428" s="17">
        <f>H428 + V428 + S428</f>
        <v/>
      </c>
      <c r="X428" s="6">
        <f>SUMIFS('Stock - ETA'!$S$3:S2202,'Stock - ETA'!$F$3:F2202,'Rango proyecciones'!C428,'Stock - ETA'!$AA$3:AA2202,'Rango proyecciones'!$AJ$5) + SUMIFS('Stock - ETA'!$R$3:R2202,'Stock - ETA'!$F$3:F2202,'Rango proyecciones'!C428,'Stock - ETA'!$AA$3:AA2202,'Rango proyecciones'!$AJ$7)</f>
        <v/>
      </c>
      <c r="Y428" s="9" t="n"/>
      <c r="Z428" s="17">
        <f>X428 + Y428</f>
        <v/>
      </c>
      <c r="AA428" s="9">
        <f>SUMIFS('Stock - ETA'!$I$3:I2202,'Stock - ETA'!$F$3:F2202,'Rango proyecciones'!C428,'Stock - ETA'!$Q$3:Q2202,'Rango proyecciones'!$AJ$5) + SUMIFS('Stock - ETA'!$H$3:H2202,'Stock - ETA'!$F$3:F2202,'Rango proyecciones'!C428,'Stock - ETA'!$Q$3:Q2202,'Rango proyecciones'!$AJ$7)</f>
        <v/>
      </c>
      <c r="AB428" s="9" t="n"/>
      <c r="AC428" s="17">
        <f>AA428 + AB428</f>
        <v/>
      </c>
      <c r="AD428" s="6" t="n"/>
      <c r="AE428" s="9">
        <f>SUMIFS('Stock - ETA'!$T$3:T2202,'Stock - ETA'!$F$3:F2202,'Rango proyecciones'!C428,'Stock - ETA'!$AA$3:AA2202,'Rango proyecciones'!$AJ$5) + SUMIFS('Stock - ETA'!$S$3:S2202,'Stock - ETA'!$F$3:F2202,'Rango proyecciones'!C428,'Stock - ETA'!$AA$3:AA2202,'Rango proyecciones'!$AJ$8)</f>
        <v/>
      </c>
      <c r="AF428" s="17">
        <f> 0.6 * AD428 + AE428</f>
        <v/>
      </c>
      <c r="AG428" s="9">
        <f>SUMIFS('Stock - ETA'!$J$3:J2202,'Stock - ETA'!$F$3:F2202,'Rango proyecciones'!C428,'Stock - ETA'!$Q$3:Q2202,'Rango proyecciones'!$AJ$5) + SUMIFS('Stock - ETA'!$I$3:I2202,'Stock - ETA'!$F$3:F2202,'Rango proyecciones'!C428,'Stock - ETA'!$Q$3:Q2202,'Rango proyecciones'!$AJ$8)</f>
        <v/>
      </c>
      <c r="AH428" s="17">
        <f> 0.6 * AD428 + AG428</f>
        <v/>
      </c>
      <c r="AI428" s="6" t="n"/>
    </row>
    <row r="429">
      <c r="A429" s="4" t="inlineStr">
        <is>
          <t>Elaborado</t>
        </is>
      </c>
      <c r="B429" s="4" t="inlineStr">
        <is>
          <t>Venta Local</t>
        </is>
      </c>
      <c r="C429" s="4" t="inlineStr">
        <is>
          <t>agro america1100574</t>
        </is>
      </c>
      <c r="D429" s="4" t="inlineStr">
        <is>
          <t>Agro America</t>
        </is>
      </c>
      <c r="E429" s="4" t="n">
        <v>1100574</v>
      </c>
      <c r="F429" s="4" t="inlineStr">
        <is>
          <t>Nugg Pollo@ Bo 18x1.5 Lb Cj AS</t>
        </is>
      </c>
      <c r="G429" s="4" t="inlineStr">
        <is>
          <t>Empanizado</t>
        </is>
      </c>
      <c r="H429" s="6" t="n">
        <v>12237.912</v>
      </c>
      <c r="I429" s="9" t="n">
        <v>0</v>
      </c>
      <c r="J429" s="9" t="n">
        <v>9000</v>
      </c>
      <c r="K429" s="9" t="n">
        <v>10477</v>
      </c>
      <c r="L429" s="6">
        <f>MAX(J429 - K429, 0) * MAX((0 - 10)/(10), 0)</f>
        <v/>
      </c>
      <c r="M429" s="9">
        <f>SUMIFS('Stock - ETA'!$R$3:R2202,'Stock - ETA'!$F$3:F2202,'Rango proyecciones'!C429,'Stock - ETA'!$AA$3:AA2202,'Rango proyecciones'!$AJ$5)</f>
        <v/>
      </c>
      <c r="N429" s="9">
        <f>SUMIF('Stock - Puerto Chile'!$G$2:G649,'Rango proyecciones'!C429,'Stock - Puerto Chile'!$L$2:L649)</f>
        <v/>
      </c>
      <c r="O429" s="9" t="n"/>
      <c r="P429" s="9" t="n"/>
      <c r="Q429" s="17">
        <f>H429 + P429 + M429</f>
        <v/>
      </c>
      <c r="R429" s="9">
        <f>MAX(J429 - K429, 0) * MAX((0 - 7)/(7), 0)</f>
        <v/>
      </c>
      <c r="S429" s="9">
        <f>SUMIFS('Stock - ETA'!$H$3:H2202,'Stock - ETA'!$F$3:F2202,'Rango proyecciones'!C429,'Stock - ETA'!$Q$3:Q2202,'Rango proyecciones'!$AJ$5)</f>
        <v/>
      </c>
      <c r="T429" s="9">
        <f>SUMIF('Stock - Puerto Chile'!$G$2:G649,'Rango proyecciones'!C429,'Stock - Puerto Chile'!$N$2:N649)</f>
        <v/>
      </c>
      <c r="U429" s="9" t="n"/>
      <c r="V429" s="9" t="n"/>
      <c r="W429" s="17">
        <f>H429 + V429 + S429</f>
        <v/>
      </c>
      <c r="X429" s="6">
        <f>SUMIFS('Stock - ETA'!$S$3:S2202,'Stock - ETA'!$F$3:F2202,'Rango proyecciones'!C429,'Stock - ETA'!$AA$3:AA2202,'Rango proyecciones'!$AJ$5) + SUMIFS('Stock - ETA'!$R$3:R2202,'Stock - ETA'!$F$3:F2202,'Rango proyecciones'!C429,'Stock - ETA'!$AA$3:AA2202,'Rango proyecciones'!$AJ$7)</f>
        <v/>
      </c>
      <c r="Y429" s="9" t="n"/>
      <c r="Z429" s="17">
        <f>X429 + Y429</f>
        <v/>
      </c>
      <c r="AA429" s="9">
        <f>SUMIFS('Stock - ETA'!$I$3:I2202,'Stock - ETA'!$F$3:F2202,'Rango proyecciones'!C429,'Stock - ETA'!$Q$3:Q2202,'Rango proyecciones'!$AJ$5) + SUMIFS('Stock - ETA'!$H$3:H2202,'Stock - ETA'!$F$3:F2202,'Rango proyecciones'!C429,'Stock - ETA'!$Q$3:Q2202,'Rango proyecciones'!$AJ$7)</f>
        <v/>
      </c>
      <c r="AB429" s="9" t="n"/>
      <c r="AC429" s="17">
        <f>AA429 + AB429</f>
        <v/>
      </c>
      <c r="AD429" s="6" t="n"/>
      <c r="AE429" s="9">
        <f>SUMIFS('Stock - ETA'!$T$3:T2202,'Stock - ETA'!$F$3:F2202,'Rango proyecciones'!C429,'Stock - ETA'!$AA$3:AA2202,'Rango proyecciones'!$AJ$5) + SUMIFS('Stock - ETA'!$S$3:S2202,'Stock - ETA'!$F$3:F2202,'Rango proyecciones'!C429,'Stock - ETA'!$AA$3:AA2202,'Rango proyecciones'!$AJ$8)</f>
        <v/>
      </c>
      <c r="AF429" s="17">
        <f> 0.6 * AD429 + AE429</f>
        <v/>
      </c>
      <c r="AG429" s="9">
        <f>SUMIFS('Stock - ETA'!$J$3:J2202,'Stock - ETA'!$F$3:F2202,'Rango proyecciones'!C429,'Stock - ETA'!$Q$3:Q2202,'Rango proyecciones'!$AJ$5) + SUMIFS('Stock - ETA'!$I$3:I2202,'Stock - ETA'!$F$3:F2202,'Rango proyecciones'!C429,'Stock - ETA'!$Q$3:Q2202,'Rango proyecciones'!$AJ$8)</f>
        <v/>
      </c>
      <c r="AH429" s="17">
        <f> 0.6 * AD429 + AG429</f>
        <v/>
      </c>
      <c r="AI429" s="6" t="n"/>
    </row>
    <row r="430">
      <c r="A430" s="4" t="inlineStr">
        <is>
          <t>Elaborado</t>
        </is>
      </c>
      <c r="B430" s="4" t="inlineStr">
        <is>
          <t>Venta Local</t>
        </is>
      </c>
      <c r="C430" s="4" t="inlineStr">
        <is>
          <t>agro america1100602</t>
        </is>
      </c>
      <c r="D430" s="4" t="inlineStr">
        <is>
          <t>Agro America</t>
        </is>
      </c>
      <c r="E430" s="4" t="n">
        <v>1100602</v>
      </c>
      <c r="F430" s="4" t="inlineStr">
        <is>
          <t>File Pollo PR@ Bo 18x1.5 Lb Cj AS</t>
        </is>
      </c>
      <c r="G430" s="4" t="inlineStr">
        <is>
          <t>Empanizado</t>
        </is>
      </c>
      <c r="H430" s="6" t="n">
        <v>8.419</v>
      </c>
      <c r="I430" s="9" t="n">
        <v>0</v>
      </c>
      <c r="J430" s="9" t="n">
        <v>0</v>
      </c>
      <c r="K430" s="9" t="n">
        <v>0</v>
      </c>
      <c r="L430" s="6">
        <f>MAX(J430 - K430, 0) * MAX((0 - 10)/(10), 0)</f>
        <v/>
      </c>
      <c r="M430" s="9">
        <f>SUMIFS('Stock - ETA'!$R$3:R2202,'Stock - ETA'!$F$3:F2202,'Rango proyecciones'!C430,'Stock - ETA'!$AA$3:AA2202,'Rango proyecciones'!$AJ$5)</f>
        <v/>
      </c>
      <c r="N430" s="9">
        <f>SUMIF('Stock - Puerto Chile'!$G$2:G649,'Rango proyecciones'!C430,'Stock - Puerto Chile'!$L$2:L649)</f>
        <v/>
      </c>
      <c r="O430" s="9">
        <f>0 * (0 / 24)</f>
        <v/>
      </c>
      <c r="P430" s="9">
        <f>1175.04 * (0 / 24)</f>
        <v/>
      </c>
      <c r="Q430" s="17">
        <f>H430 + P430 + M430</f>
        <v/>
      </c>
      <c r="R430" s="9">
        <f>MAX(J430 - K430, 0) * MAX((0 - 7)/(7), 0)</f>
        <v/>
      </c>
      <c r="S430" s="9">
        <f>SUMIFS('Stock - ETA'!$H$3:H2202,'Stock - ETA'!$F$3:F2202,'Rango proyecciones'!C430,'Stock - ETA'!$Q$3:Q2202,'Rango proyecciones'!$AJ$5)</f>
        <v/>
      </c>
      <c r="T430" s="9">
        <f>SUMIF('Stock - Puerto Chile'!$G$2:G649,'Rango proyecciones'!C430,'Stock - Puerto Chile'!$N$2:N649)</f>
        <v/>
      </c>
      <c r="U430" s="9">
        <f>0 * (0 / 24)</f>
        <v/>
      </c>
      <c r="V430" s="9">
        <f>1175.04 * (0 / 24)</f>
        <v/>
      </c>
      <c r="W430" s="17">
        <f>H430 + V430 + S430</f>
        <v/>
      </c>
      <c r="X430" s="6">
        <f>SUMIFS('Stock - ETA'!$S$3:S2202,'Stock - ETA'!$F$3:F2202,'Rango proyecciones'!C430,'Stock - ETA'!$AA$3:AA2202,'Rango proyecciones'!$AJ$5) + SUMIFS('Stock - ETA'!$R$3:R2202,'Stock - ETA'!$F$3:F2202,'Rango proyecciones'!C430,'Stock - ETA'!$AA$3:AA2202,'Rango proyecciones'!$AJ$7)</f>
        <v/>
      </c>
      <c r="Y430" s="9" t="n"/>
      <c r="Z430" s="17">
        <f>X430 + Y430</f>
        <v/>
      </c>
      <c r="AA430" s="9">
        <f>SUMIFS('Stock - ETA'!$I$3:I2202,'Stock - ETA'!$F$3:F2202,'Rango proyecciones'!C430,'Stock - ETA'!$Q$3:Q2202,'Rango proyecciones'!$AJ$5) + SUMIFS('Stock - ETA'!$H$3:H2202,'Stock - ETA'!$F$3:F2202,'Rango proyecciones'!C430,'Stock - ETA'!$Q$3:Q2202,'Rango proyecciones'!$AJ$7)</f>
        <v/>
      </c>
      <c r="AB430" s="9" t="n"/>
      <c r="AC430" s="17">
        <f>AA430 + AB430</f>
        <v/>
      </c>
      <c r="AD430" s="6" t="n"/>
      <c r="AE430" s="9">
        <f>SUMIFS('Stock - ETA'!$T$3:T2202,'Stock - ETA'!$F$3:F2202,'Rango proyecciones'!C430,'Stock - ETA'!$AA$3:AA2202,'Rango proyecciones'!$AJ$5) + SUMIFS('Stock - ETA'!$S$3:S2202,'Stock - ETA'!$F$3:F2202,'Rango proyecciones'!C430,'Stock - ETA'!$AA$3:AA2202,'Rango proyecciones'!$AJ$8)</f>
        <v/>
      </c>
      <c r="AF430" s="17">
        <f> 0.6 * AD430 + AE430</f>
        <v/>
      </c>
      <c r="AG430" s="9">
        <f>SUMIFS('Stock - ETA'!$J$3:J2202,'Stock - ETA'!$F$3:F2202,'Rango proyecciones'!C430,'Stock - ETA'!$Q$3:Q2202,'Rango proyecciones'!$AJ$5) + SUMIFS('Stock - ETA'!$I$3:I2202,'Stock - ETA'!$F$3:F2202,'Rango proyecciones'!C430,'Stock - ETA'!$Q$3:Q2202,'Rango proyecciones'!$AJ$8)</f>
        <v/>
      </c>
      <c r="AH430" s="17">
        <f> 0.6 * AD430 + AG430</f>
        <v/>
      </c>
      <c r="AI430" s="6" t="n"/>
    </row>
    <row r="431">
      <c r="A431" t="inlineStr">
        <is>
          <t>Cerdo</t>
        </is>
      </c>
      <c r="B431" t="inlineStr">
        <is>
          <t>Venta Local</t>
        </is>
      </c>
      <c r="C431" t="inlineStr">
        <is>
          <t>Agro America1023050</t>
        </is>
      </c>
      <c r="D431" t="inlineStr">
        <is>
          <t>Agro America</t>
        </is>
      </c>
      <c r="E431" t="n">
        <v>1023050</v>
      </c>
      <c r="F431" t="inlineStr">
        <is>
          <t>GO Lom Centro@ Cj 16k AS</t>
        </is>
      </c>
      <c r="G431" t="inlineStr"/>
      <c r="H431" t="n">
        <v>0</v>
      </c>
      <c r="I431" t="n">
        <v>0</v>
      </c>
      <c r="J431" t="n">
        <v>0</v>
      </c>
      <c r="K431" t="n">
        <v>0</v>
      </c>
      <c r="M431">
        <f>SUMIFS('Stock - ETA'!$R$3:R2202,'Stock - ETA'!$F$3:F2202,'Rango proyecciones'!C431,'Stock - ETA'!$AA$3:AA2202,'Rango proyecciones'!$AJ$5)</f>
        <v/>
      </c>
      <c r="N431" t="n">
        <v>39.226</v>
      </c>
      <c r="Q431" s="14">
        <f>H431 + P431 + M431</f>
        <v/>
      </c>
      <c r="S431">
        <f>SUMIFS('Stock - ETA'!$H$3:H2202,'Stock - ETA'!$F$3:F2202,'Rango proyecciones'!C431,'Stock - ETA'!$Q$3:Q2202,'Rango proyecciones'!$AJ$5)</f>
        <v/>
      </c>
      <c r="T431" t="n">
        <v>39.226</v>
      </c>
      <c r="W431" s="14">
        <f>H431 + V431 + S431</f>
        <v/>
      </c>
      <c r="X431">
        <f>SUMIFS('Stock - ETA'!$S$3:S2202,'Stock - ETA'!$F$3:F2202,'Rango proyecciones'!C431,'Stock - ETA'!$AA$3:AA2202,'Rango proyecciones'!$AJ$5) + SUMIFS('Stock - ETA'!$R$3:R2202,'Stock - ETA'!$F$3:F2202,'Rango proyecciones'!C431,'Stock - ETA'!$AA$3:AA2202,'Rango proyecciones'!$AJ$7)</f>
        <v/>
      </c>
      <c r="Z431" s="14">
        <f>X431 + Y431</f>
        <v/>
      </c>
      <c r="AA431">
        <f>SUMIFS('Stock - ETA'!$I$3:I2202,'Stock - ETA'!$F$3:F2202,'Rango proyecciones'!C431,'Stock - ETA'!$Q$3:Q2202,'Rango proyecciones'!$AJ$5) + SUMIFS('Stock - ETA'!$H$3:H2202,'Stock - ETA'!$F$3:F2202,'Rango proyecciones'!C431,'Stock - ETA'!$Q$3:Q2202,'Rango proyecciones'!$AJ$7)</f>
        <v/>
      </c>
      <c r="AC431" s="14">
        <f>AA431 + AB431</f>
        <v/>
      </c>
      <c r="AE431">
        <f>SUMIFS('Stock - ETA'!$T$3:T2202,'Stock - ETA'!$F$3:F2202,'Rango proyecciones'!C431,'Stock - ETA'!$AA$3:AA2202,'Rango proyecciones'!$AJ$5) + SUMIFS('Stock - ETA'!$S$3:S2202,'Stock - ETA'!$F$3:F2202,'Rango proyecciones'!C431,'Stock - ETA'!$AA$3:AA2202,'Rango proyecciones'!$AJ$8)</f>
        <v/>
      </c>
      <c r="AF431" s="14">
        <f> 0.6 * AD431 + AE431</f>
        <v/>
      </c>
      <c r="AG431">
        <f>SUMIFS('Stock - ETA'!$J$3:J2202,'Stock - ETA'!$F$3:F2202,'Rango proyecciones'!C431,'Stock - ETA'!$Q$3:Q2202,'Rango proyecciones'!$AJ$5) + SUMIFS('Stock - ETA'!$I$3:I2202,'Stock - ETA'!$F$3:F2202,'Rango proyecciones'!C431,'Stock - ETA'!$Q$3:Q2202,'Rango proyecciones'!$AJ$8)</f>
        <v/>
      </c>
      <c r="AH431" s="14">
        <f> 0.6 * AD431 + AG431</f>
        <v/>
      </c>
    </row>
    <row r="432">
      <c r="A432" t="inlineStr">
        <is>
          <t>Cerdo</t>
        </is>
      </c>
      <c r="B432" t="inlineStr">
        <is>
          <t>Venta Local</t>
        </is>
      </c>
      <c r="C432" t="inlineStr">
        <is>
          <t>Agro America1023175</t>
        </is>
      </c>
      <c r="D432" t="inlineStr">
        <is>
          <t>Agro America</t>
        </is>
      </c>
      <c r="E432" t="n">
        <v>1023175</v>
      </c>
      <c r="F432" t="inlineStr">
        <is>
          <t>GO Pp Pna USA@ Cj Muestra SAG</t>
        </is>
      </c>
      <c r="G432" t="inlineStr"/>
      <c r="H432" t="n">
        <v>0</v>
      </c>
      <c r="I432" t="n">
        <v>0</v>
      </c>
      <c r="J432" t="n">
        <v>0</v>
      </c>
      <c r="K432" t="n">
        <v>0</v>
      </c>
      <c r="M432">
        <f>SUMIFS('Stock - ETA'!$R$3:R2202,'Stock - ETA'!$F$3:F2202,'Rango proyecciones'!C432,'Stock - ETA'!$AA$3:AA2202,'Rango proyecciones'!$AJ$5)</f>
        <v/>
      </c>
      <c r="N432" t="n">
        <v>46.9</v>
      </c>
      <c r="Q432" s="14">
        <f>H432 + P432 + M432</f>
        <v/>
      </c>
      <c r="S432">
        <f>SUMIFS('Stock - ETA'!$H$3:H2202,'Stock - ETA'!$F$3:F2202,'Rango proyecciones'!C432,'Stock - ETA'!$Q$3:Q2202,'Rango proyecciones'!$AJ$5)</f>
        <v/>
      </c>
      <c r="T432" t="n">
        <v>46.9</v>
      </c>
      <c r="W432" s="14">
        <f>H432 + V432 + S432</f>
        <v/>
      </c>
      <c r="X432">
        <f>SUMIFS('Stock - ETA'!$S$3:S2202,'Stock - ETA'!$F$3:F2202,'Rango proyecciones'!C432,'Stock - ETA'!$AA$3:AA2202,'Rango proyecciones'!$AJ$5) + SUMIFS('Stock - ETA'!$R$3:R2202,'Stock - ETA'!$F$3:F2202,'Rango proyecciones'!C432,'Stock - ETA'!$AA$3:AA2202,'Rango proyecciones'!$AJ$7)</f>
        <v/>
      </c>
      <c r="Z432" s="14">
        <f>X432 + Y432</f>
        <v/>
      </c>
      <c r="AA432">
        <f>SUMIFS('Stock - ETA'!$I$3:I2202,'Stock - ETA'!$F$3:F2202,'Rango proyecciones'!C432,'Stock - ETA'!$Q$3:Q2202,'Rango proyecciones'!$AJ$5) + SUMIFS('Stock - ETA'!$H$3:H2202,'Stock - ETA'!$F$3:F2202,'Rango proyecciones'!C432,'Stock - ETA'!$Q$3:Q2202,'Rango proyecciones'!$AJ$7)</f>
        <v/>
      </c>
      <c r="AC432" s="14">
        <f>AA432 + AB432</f>
        <v/>
      </c>
      <c r="AE432">
        <f>SUMIFS('Stock - ETA'!$T$3:T2202,'Stock - ETA'!$F$3:F2202,'Rango proyecciones'!C432,'Stock - ETA'!$AA$3:AA2202,'Rango proyecciones'!$AJ$5) + SUMIFS('Stock - ETA'!$S$3:S2202,'Stock - ETA'!$F$3:F2202,'Rango proyecciones'!C432,'Stock - ETA'!$AA$3:AA2202,'Rango proyecciones'!$AJ$8)</f>
        <v/>
      </c>
      <c r="AF432" s="14">
        <f> 0.6 * AD432 + AE432</f>
        <v/>
      </c>
      <c r="AG432">
        <f>SUMIFS('Stock - ETA'!$J$3:J2202,'Stock - ETA'!$F$3:F2202,'Rango proyecciones'!C432,'Stock - ETA'!$Q$3:Q2202,'Rango proyecciones'!$AJ$5) + SUMIFS('Stock - ETA'!$I$3:I2202,'Stock - ETA'!$F$3:F2202,'Rango proyecciones'!C432,'Stock - ETA'!$Q$3:Q2202,'Rango proyecciones'!$AJ$8)</f>
        <v/>
      </c>
      <c r="AH432" s="14">
        <f> 0.6 * AD432 + AG432</f>
        <v/>
      </c>
    </row>
    <row r="433">
      <c r="A433" t="inlineStr">
        <is>
          <t>Pavo</t>
        </is>
      </c>
      <c r="B433" t="inlineStr">
        <is>
          <t>Venta Local</t>
        </is>
      </c>
      <c r="C433" t="inlineStr">
        <is>
          <t>Agro America1030783</t>
        </is>
      </c>
      <c r="D433" t="inlineStr">
        <is>
          <t>Agro America</t>
        </is>
      </c>
      <c r="E433" t="n">
        <v>1030783</v>
      </c>
      <c r="F433" t="inlineStr">
        <is>
          <t>PV Pch MA 8% 18-20 Lb@ Bo Cj 20k AS</t>
        </is>
      </c>
      <c r="G433" t="inlineStr"/>
      <c r="H433" t="n">
        <v>0</v>
      </c>
      <c r="I433" t="n">
        <v>0</v>
      </c>
      <c r="J433" t="n">
        <v>1694</v>
      </c>
      <c r="K433" t="n">
        <v>436.04</v>
      </c>
      <c r="M433">
        <f>SUMIFS('Stock - ETA'!$R$3:R2202,'Stock - ETA'!$F$3:F2202,'Rango proyecciones'!C433,'Stock - ETA'!$AA$3:AA2202,'Rango proyecciones'!$AJ$5)</f>
        <v/>
      </c>
      <c r="N433" t="n">
        <v>16.886</v>
      </c>
      <c r="Q433" s="14">
        <f>H433 + P433 + M433</f>
        <v/>
      </c>
      <c r="S433">
        <f>SUMIFS('Stock - ETA'!$H$3:H2202,'Stock - ETA'!$F$3:F2202,'Rango proyecciones'!C433,'Stock - ETA'!$Q$3:Q2202,'Rango proyecciones'!$AJ$5)</f>
        <v/>
      </c>
      <c r="T433" t="n">
        <v>16.886</v>
      </c>
      <c r="W433" s="14">
        <f>H433 + V433 + S433</f>
        <v/>
      </c>
      <c r="X433">
        <f>SUMIFS('Stock - ETA'!$S$3:S2202,'Stock - ETA'!$F$3:F2202,'Rango proyecciones'!C433,'Stock - ETA'!$AA$3:AA2202,'Rango proyecciones'!$AJ$5) + SUMIFS('Stock - ETA'!$R$3:R2202,'Stock - ETA'!$F$3:F2202,'Rango proyecciones'!C433,'Stock - ETA'!$AA$3:AA2202,'Rango proyecciones'!$AJ$7)</f>
        <v/>
      </c>
      <c r="Z433" s="14">
        <f>X433 + Y433</f>
        <v/>
      </c>
      <c r="AA433">
        <f>SUMIFS('Stock - ETA'!$I$3:I2202,'Stock - ETA'!$F$3:F2202,'Rango proyecciones'!C433,'Stock - ETA'!$Q$3:Q2202,'Rango proyecciones'!$AJ$5) + SUMIFS('Stock - ETA'!$H$3:H2202,'Stock - ETA'!$F$3:F2202,'Rango proyecciones'!C433,'Stock - ETA'!$Q$3:Q2202,'Rango proyecciones'!$AJ$7)</f>
        <v/>
      </c>
      <c r="AC433" s="14">
        <f>AA433 + AB433</f>
        <v/>
      </c>
      <c r="AE433">
        <f>SUMIFS('Stock - ETA'!$T$3:T2202,'Stock - ETA'!$F$3:F2202,'Rango proyecciones'!C433,'Stock - ETA'!$AA$3:AA2202,'Rango proyecciones'!$AJ$5) + SUMIFS('Stock - ETA'!$S$3:S2202,'Stock - ETA'!$F$3:F2202,'Rango proyecciones'!C433,'Stock - ETA'!$AA$3:AA2202,'Rango proyecciones'!$AJ$8)</f>
        <v/>
      </c>
      <c r="AF433" s="14">
        <f> 0.6 * AD433 + AE433</f>
        <v/>
      </c>
      <c r="AG433">
        <f>SUMIFS('Stock - ETA'!$J$3:J2202,'Stock - ETA'!$F$3:F2202,'Rango proyecciones'!C433,'Stock - ETA'!$Q$3:Q2202,'Rango proyecciones'!$AJ$5) + SUMIFS('Stock - ETA'!$I$3:I2202,'Stock - ETA'!$F$3:F2202,'Rango proyecciones'!C433,'Stock - ETA'!$Q$3:Q2202,'Rango proyecciones'!$AJ$8)</f>
        <v/>
      </c>
      <c r="AH433" s="14">
        <f> 0.6 * AD433 + AG433</f>
        <v/>
      </c>
    </row>
    <row r="434">
      <c r="A434" t="inlineStr">
        <is>
          <t>Pavo</t>
        </is>
      </c>
      <c r="B434" t="inlineStr">
        <is>
          <t>Venta Local</t>
        </is>
      </c>
      <c r="C434" t="inlineStr">
        <is>
          <t>Agro America1030228</t>
        </is>
      </c>
      <c r="D434" t="inlineStr">
        <is>
          <t>Agro America</t>
        </is>
      </c>
      <c r="E434" t="n">
        <v>1030228</v>
      </c>
      <c r="F434" t="inlineStr">
        <is>
          <t>PV TruDeh Cort S/p@ Bo Cj  SO</t>
        </is>
      </c>
      <c r="G434" t="inlineStr"/>
      <c r="H434" t="n">
        <v>0</v>
      </c>
      <c r="I434" t="n">
        <v>0</v>
      </c>
      <c r="J434" t="n">
        <v>23269</v>
      </c>
      <c r="K434" t="n">
        <v>49636.9</v>
      </c>
      <c r="M434">
        <f>SUMIFS('Stock - ETA'!$R$3:R2202,'Stock - ETA'!$F$3:F2202,'Rango proyecciones'!C434,'Stock - ETA'!$AA$3:AA2202,'Rango proyecciones'!$AJ$5)</f>
        <v/>
      </c>
      <c r="N434" t="n">
        <v>163.296</v>
      </c>
      <c r="Q434" s="14">
        <f>H434 + P434 + M434</f>
        <v/>
      </c>
      <c r="S434">
        <f>SUMIFS('Stock - ETA'!$H$3:H2202,'Stock - ETA'!$F$3:F2202,'Rango proyecciones'!C434,'Stock - ETA'!$Q$3:Q2202,'Rango proyecciones'!$AJ$5)</f>
        <v/>
      </c>
      <c r="T434" t="n">
        <v>163.296</v>
      </c>
      <c r="W434" s="14">
        <f>H434 + V434 + S434</f>
        <v/>
      </c>
      <c r="X434">
        <f>SUMIFS('Stock - ETA'!$S$3:S2202,'Stock - ETA'!$F$3:F2202,'Rango proyecciones'!C434,'Stock - ETA'!$AA$3:AA2202,'Rango proyecciones'!$AJ$5) + SUMIFS('Stock - ETA'!$R$3:R2202,'Stock - ETA'!$F$3:F2202,'Rango proyecciones'!C434,'Stock - ETA'!$AA$3:AA2202,'Rango proyecciones'!$AJ$7)</f>
        <v/>
      </c>
      <c r="Z434" s="14">
        <f>X434 + Y434</f>
        <v/>
      </c>
      <c r="AA434">
        <f>SUMIFS('Stock - ETA'!$I$3:I2202,'Stock - ETA'!$F$3:F2202,'Rango proyecciones'!C434,'Stock - ETA'!$Q$3:Q2202,'Rango proyecciones'!$AJ$5) + SUMIFS('Stock - ETA'!$H$3:H2202,'Stock - ETA'!$F$3:F2202,'Rango proyecciones'!C434,'Stock - ETA'!$Q$3:Q2202,'Rango proyecciones'!$AJ$7)</f>
        <v/>
      </c>
      <c r="AC434" s="14">
        <f>AA434 + AB434</f>
        <v/>
      </c>
      <c r="AE434">
        <f>SUMIFS('Stock - ETA'!$T$3:T2202,'Stock - ETA'!$F$3:F2202,'Rango proyecciones'!C434,'Stock - ETA'!$AA$3:AA2202,'Rango proyecciones'!$AJ$5) + SUMIFS('Stock - ETA'!$S$3:S2202,'Stock - ETA'!$F$3:F2202,'Rango proyecciones'!C434,'Stock - ETA'!$AA$3:AA2202,'Rango proyecciones'!$AJ$8)</f>
        <v/>
      </c>
      <c r="AF434" s="14">
        <f> 0.6 * AD434 + AE434</f>
        <v/>
      </c>
      <c r="AG434">
        <f>SUMIFS('Stock - ETA'!$J$3:J2202,'Stock - ETA'!$F$3:F2202,'Rango proyecciones'!C434,'Stock - ETA'!$Q$3:Q2202,'Rango proyecciones'!$AJ$5) + SUMIFS('Stock - ETA'!$I$3:I2202,'Stock - ETA'!$F$3:F2202,'Rango proyecciones'!C434,'Stock - ETA'!$Q$3:Q2202,'Rango proyecciones'!$AJ$8)</f>
        <v/>
      </c>
      <c r="AH434" s="14">
        <f> 0.6 * AD434 + AG434</f>
        <v/>
      </c>
    </row>
    <row r="435">
      <c r="A435" t="inlineStr">
        <is>
          <t>Cerdo</t>
        </is>
      </c>
      <c r="B435" t="inlineStr">
        <is>
          <t>Venta Local</t>
        </is>
      </c>
      <c r="C435" t="inlineStr">
        <is>
          <t>Agro America1020822</t>
        </is>
      </c>
      <c r="D435" t="inlineStr">
        <is>
          <t>Agro America</t>
        </is>
      </c>
      <c r="E435" t="n">
        <v>1020822</v>
      </c>
      <c r="F435" t="inlineStr">
        <is>
          <t>GO Resto Tira Hso@ Cj 20k AS</t>
        </is>
      </c>
      <c r="G435" t="inlineStr"/>
      <c r="H435" t="n">
        <v>0</v>
      </c>
      <c r="I435" t="n">
        <v>0</v>
      </c>
      <c r="J435" t="n">
        <v>14196.963</v>
      </c>
      <c r="K435" t="n">
        <v>21593.92</v>
      </c>
      <c r="M435">
        <f>SUMIFS('Stock - ETA'!$R$3:R2202,'Stock - ETA'!$F$3:F2202,'Rango proyecciones'!C435,'Stock - ETA'!$AA$3:AA2202,'Rango proyecciones'!$AJ$5)</f>
        <v/>
      </c>
      <c r="N435" t="n">
        <v>10255.749</v>
      </c>
      <c r="Q435" s="14">
        <f>H435 + P435 + M435</f>
        <v/>
      </c>
      <c r="S435">
        <f>SUMIFS('Stock - ETA'!$H$3:H2202,'Stock - ETA'!$F$3:F2202,'Rango proyecciones'!C435,'Stock - ETA'!$Q$3:Q2202,'Rango proyecciones'!$AJ$5)</f>
        <v/>
      </c>
      <c r="T435" t="n">
        <v>10255.749</v>
      </c>
      <c r="W435" s="14">
        <f>H435 + V435 + S435</f>
        <v/>
      </c>
      <c r="X435">
        <f>SUMIFS('Stock - ETA'!$S$3:S2202,'Stock - ETA'!$F$3:F2202,'Rango proyecciones'!C435,'Stock - ETA'!$AA$3:AA2202,'Rango proyecciones'!$AJ$5) + SUMIFS('Stock - ETA'!$R$3:R2202,'Stock - ETA'!$F$3:F2202,'Rango proyecciones'!C435,'Stock - ETA'!$AA$3:AA2202,'Rango proyecciones'!$AJ$7)</f>
        <v/>
      </c>
      <c r="Z435" s="14">
        <f>X435 + Y435</f>
        <v/>
      </c>
      <c r="AA435">
        <f>SUMIFS('Stock - ETA'!$I$3:I2202,'Stock - ETA'!$F$3:F2202,'Rango proyecciones'!C435,'Stock - ETA'!$Q$3:Q2202,'Rango proyecciones'!$AJ$5) + SUMIFS('Stock - ETA'!$H$3:H2202,'Stock - ETA'!$F$3:F2202,'Rango proyecciones'!C435,'Stock - ETA'!$Q$3:Q2202,'Rango proyecciones'!$AJ$7)</f>
        <v/>
      </c>
      <c r="AC435" s="14">
        <f>AA435 + AB435</f>
        <v/>
      </c>
      <c r="AE435">
        <f>SUMIFS('Stock - ETA'!$T$3:T2202,'Stock - ETA'!$F$3:F2202,'Rango proyecciones'!C435,'Stock - ETA'!$AA$3:AA2202,'Rango proyecciones'!$AJ$5) + SUMIFS('Stock - ETA'!$S$3:S2202,'Stock - ETA'!$F$3:F2202,'Rango proyecciones'!C435,'Stock - ETA'!$AA$3:AA2202,'Rango proyecciones'!$AJ$8)</f>
        <v/>
      </c>
      <c r="AF435" s="14">
        <f> 0.6 * AD435 + AE435</f>
        <v/>
      </c>
      <c r="AG435">
        <f>SUMIFS('Stock - ETA'!$J$3:J2202,'Stock - ETA'!$F$3:F2202,'Rango proyecciones'!C435,'Stock - ETA'!$Q$3:Q2202,'Rango proyecciones'!$AJ$5) + SUMIFS('Stock - ETA'!$I$3:I2202,'Stock - ETA'!$F$3:F2202,'Rango proyecciones'!C435,'Stock - ETA'!$Q$3:Q2202,'Rango proyecciones'!$AJ$8)</f>
        <v/>
      </c>
      <c r="AH435" s="14">
        <f> 0.6 * AD435 + AG435</f>
        <v/>
      </c>
    </row>
    <row r="436">
      <c r="A436" t="inlineStr">
        <is>
          <t>Pavo</t>
        </is>
      </c>
      <c r="B436" t="inlineStr">
        <is>
          <t>Venta Local</t>
        </is>
      </c>
      <c r="C436" t="inlineStr">
        <is>
          <t>Agro America1030370</t>
        </is>
      </c>
      <c r="D436" t="inlineStr">
        <is>
          <t>Agro America</t>
        </is>
      </c>
      <c r="E436" t="n">
        <v>1030370</v>
      </c>
      <c r="F436" t="inlineStr">
        <is>
          <t>PV Triming Pch@ Cj 40 Lbs SO</t>
        </is>
      </c>
      <c r="G436" t="inlineStr"/>
      <c r="H436" t="n">
        <v>0</v>
      </c>
      <c r="I436" t="n">
        <v>0</v>
      </c>
      <c r="J436" t="n">
        <v>20300</v>
      </c>
      <c r="K436" t="n">
        <v>20605.675</v>
      </c>
      <c r="M436">
        <f>SUMIFS('Stock - ETA'!$R$3:R2202,'Stock - ETA'!$F$3:F2202,'Rango proyecciones'!C436,'Stock - ETA'!$AA$3:AA2202,'Rango proyecciones'!$AJ$5)</f>
        <v/>
      </c>
      <c r="N436" t="n">
        <v>2.436</v>
      </c>
      <c r="Q436" s="14">
        <f>H436 + P436 + M436</f>
        <v/>
      </c>
      <c r="S436">
        <f>SUMIFS('Stock - ETA'!$H$3:H2202,'Stock - ETA'!$F$3:F2202,'Rango proyecciones'!C436,'Stock - ETA'!$Q$3:Q2202,'Rango proyecciones'!$AJ$5)</f>
        <v/>
      </c>
      <c r="T436" t="n">
        <v>2.436</v>
      </c>
      <c r="W436" s="14">
        <f>H436 + V436 + S436</f>
        <v/>
      </c>
      <c r="X436">
        <f>SUMIFS('Stock - ETA'!$S$3:S2202,'Stock - ETA'!$F$3:F2202,'Rango proyecciones'!C436,'Stock - ETA'!$AA$3:AA2202,'Rango proyecciones'!$AJ$5) + SUMIFS('Stock - ETA'!$R$3:R2202,'Stock - ETA'!$F$3:F2202,'Rango proyecciones'!C436,'Stock - ETA'!$AA$3:AA2202,'Rango proyecciones'!$AJ$7)</f>
        <v/>
      </c>
      <c r="Z436" s="14">
        <f>X436 + Y436</f>
        <v/>
      </c>
      <c r="AA436">
        <f>SUMIFS('Stock - ETA'!$I$3:I2202,'Stock - ETA'!$F$3:F2202,'Rango proyecciones'!C436,'Stock - ETA'!$Q$3:Q2202,'Rango proyecciones'!$AJ$5) + SUMIFS('Stock - ETA'!$H$3:H2202,'Stock - ETA'!$F$3:F2202,'Rango proyecciones'!C436,'Stock - ETA'!$Q$3:Q2202,'Rango proyecciones'!$AJ$7)</f>
        <v/>
      </c>
      <c r="AC436" s="14">
        <f>AA436 + AB436</f>
        <v/>
      </c>
      <c r="AE436">
        <f>SUMIFS('Stock - ETA'!$T$3:T2202,'Stock - ETA'!$F$3:F2202,'Rango proyecciones'!C436,'Stock - ETA'!$AA$3:AA2202,'Rango proyecciones'!$AJ$5) + SUMIFS('Stock - ETA'!$S$3:S2202,'Stock - ETA'!$F$3:F2202,'Rango proyecciones'!C436,'Stock - ETA'!$AA$3:AA2202,'Rango proyecciones'!$AJ$8)</f>
        <v/>
      </c>
      <c r="AF436" s="14">
        <f> 0.6 * AD436 + AE436</f>
        <v/>
      </c>
      <c r="AG436">
        <f>SUMIFS('Stock - ETA'!$J$3:J2202,'Stock - ETA'!$F$3:F2202,'Rango proyecciones'!C436,'Stock - ETA'!$Q$3:Q2202,'Rango proyecciones'!$AJ$5) + SUMIFS('Stock - ETA'!$I$3:I2202,'Stock - ETA'!$F$3:F2202,'Rango proyecciones'!C436,'Stock - ETA'!$Q$3:Q2202,'Rango proyecciones'!$AJ$8)</f>
        <v/>
      </c>
      <c r="AH436" s="14">
        <f> 0.6 * AD436 + AG436</f>
        <v/>
      </c>
    </row>
    <row r="437">
      <c r="A437" t="inlineStr">
        <is>
          <t>Pollo</t>
        </is>
      </c>
      <c r="B437" t="inlineStr">
        <is>
          <t>Venta Local</t>
        </is>
      </c>
      <c r="C437" t="inlineStr">
        <is>
          <t>Agro America1012400</t>
        </is>
      </c>
      <c r="D437" t="inlineStr">
        <is>
          <t>Agro America</t>
        </is>
      </c>
      <c r="E437" t="n">
        <v>1012400</v>
      </c>
      <c r="F437" t="inlineStr">
        <is>
          <t>PO File s/t 700g Mr@ Cj AS</t>
        </is>
      </c>
      <c r="G437" t="inlineStr"/>
      <c r="H437" t="n">
        <v>0</v>
      </c>
      <c r="I437" t="n">
        <v>0</v>
      </c>
      <c r="J437" t="n">
        <v>0</v>
      </c>
      <c r="K437" t="n">
        <v>0</v>
      </c>
      <c r="M437">
        <f>SUMIFS('Stock - ETA'!$R$3:R2202,'Stock - ETA'!$F$3:F2202,'Rango proyecciones'!C437,'Stock - ETA'!$AA$3:AA2202,'Rango proyecciones'!$AJ$5)</f>
        <v/>
      </c>
      <c r="N437" t="n">
        <v>235.2</v>
      </c>
      <c r="Q437" s="14">
        <f>H437 + P437 + M437</f>
        <v/>
      </c>
      <c r="S437">
        <f>SUMIFS('Stock - ETA'!$H$3:H2202,'Stock - ETA'!$F$3:F2202,'Rango proyecciones'!C437,'Stock - ETA'!$Q$3:Q2202,'Rango proyecciones'!$AJ$5)</f>
        <v/>
      </c>
      <c r="T437" t="n">
        <v>235.2</v>
      </c>
      <c r="W437" s="14">
        <f>H437 + V437 + S437</f>
        <v/>
      </c>
      <c r="X437">
        <f>SUMIFS('Stock - ETA'!$S$3:S2202,'Stock - ETA'!$F$3:F2202,'Rango proyecciones'!C437,'Stock - ETA'!$AA$3:AA2202,'Rango proyecciones'!$AJ$5) + SUMIFS('Stock - ETA'!$R$3:R2202,'Stock - ETA'!$F$3:F2202,'Rango proyecciones'!C437,'Stock - ETA'!$AA$3:AA2202,'Rango proyecciones'!$AJ$7)</f>
        <v/>
      </c>
      <c r="Z437" s="14">
        <f>X437 + Y437</f>
        <v/>
      </c>
      <c r="AA437">
        <f>SUMIFS('Stock - ETA'!$I$3:I2202,'Stock - ETA'!$F$3:F2202,'Rango proyecciones'!C437,'Stock - ETA'!$Q$3:Q2202,'Rango proyecciones'!$AJ$5) + SUMIFS('Stock - ETA'!$H$3:H2202,'Stock - ETA'!$F$3:F2202,'Rango proyecciones'!C437,'Stock - ETA'!$Q$3:Q2202,'Rango proyecciones'!$AJ$7)</f>
        <v/>
      </c>
      <c r="AC437" s="14">
        <f>AA437 + AB437</f>
        <v/>
      </c>
      <c r="AE437">
        <f>SUMIFS('Stock - ETA'!$T$3:T2202,'Stock - ETA'!$F$3:F2202,'Rango proyecciones'!C437,'Stock - ETA'!$AA$3:AA2202,'Rango proyecciones'!$AJ$5) + SUMIFS('Stock - ETA'!$S$3:S2202,'Stock - ETA'!$F$3:F2202,'Rango proyecciones'!C437,'Stock - ETA'!$AA$3:AA2202,'Rango proyecciones'!$AJ$8)</f>
        <v/>
      </c>
      <c r="AF437" s="14">
        <f> 0.6 * AD437 + AE437</f>
        <v/>
      </c>
      <c r="AG437">
        <f>SUMIFS('Stock - ETA'!$J$3:J2202,'Stock - ETA'!$F$3:F2202,'Rango proyecciones'!C437,'Stock - ETA'!$Q$3:Q2202,'Rango proyecciones'!$AJ$5) + SUMIFS('Stock - ETA'!$I$3:I2202,'Stock - ETA'!$F$3:F2202,'Rango proyecciones'!C437,'Stock - ETA'!$Q$3:Q2202,'Rango proyecciones'!$AJ$8)</f>
        <v/>
      </c>
      <c r="AH437" s="14">
        <f> 0.6 * AD437 + AG437</f>
        <v/>
      </c>
    </row>
    <row r="438">
      <c r="A438" t="inlineStr">
        <is>
          <t>Pollo</t>
        </is>
      </c>
      <c r="B438" t="inlineStr">
        <is>
          <t>Venta Local</t>
        </is>
      </c>
      <c r="C438" t="inlineStr">
        <is>
          <t>Agro America1012837</t>
        </is>
      </c>
      <c r="D438" t="inlineStr">
        <is>
          <t>Agro America</t>
        </is>
      </c>
      <c r="E438" t="n">
        <v>1012837</v>
      </c>
      <c r="F438" t="inlineStr">
        <is>
          <t>PO Tru-Ctro Ala 4x10 Mr@MQ OOII Cj AS</t>
        </is>
      </c>
      <c r="G438" t="inlineStr"/>
      <c r="H438" t="n">
        <v>0</v>
      </c>
      <c r="I438" t="n">
        <v>0</v>
      </c>
      <c r="J438" t="n">
        <v>0</v>
      </c>
      <c r="K438" t="n">
        <v>0</v>
      </c>
      <c r="M438">
        <f>SUMIFS('Stock - ETA'!$R$3:R2202,'Stock - ETA'!$F$3:F2202,'Rango proyecciones'!C438,'Stock - ETA'!$AA$3:AA2202,'Rango proyecciones'!$AJ$5)</f>
        <v/>
      </c>
      <c r="N438" t="n">
        <v>1778.08</v>
      </c>
      <c r="Q438" s="14">
        <f>H438 + P438 + M438</f>
        <v/>
      </c>
      <c r="S438">
        <f>SUMIFS('Stock - ETA'!$H$3:H2202,'Stock - ETA'!$F$3:F2202,'Rango proyecciones'!C438,'Stock - ETA'!$Q$3:Q2202,'Rango proyecciones'!$AJ$5)</f>
        <v/>
      </c>
      <c r="T438" t="n">
        <v>1778.08</v>
      </c>
      <c r="W438" s="14">
        <f>H438 + V438 + S438</f>
        <v/>
      </c>
      <c r="X438">
        <f>SUMIFS('Stock - ETA'!$S$3:S2202,'Stock - ETA'!$F$3:F2202,'Rango proyecciones'!C438,'Stock - ETA'!$AA$3:AA2202,'Rango proyecciones'!$AJ$5) + SUMIFS('Stock - ETA'!$R$3:R2202,'Stock - ETA'!$F$3:F2202,'Rango proyecciones'!C438,'Stock - ETA'!$AA$3:AA2202,'Rango proyecciones'!$AJ$7)</f>
        <v/>
      </c>
      <c r="Z438" s="14">
        <f>X438 + Y438</f>
        <v/>
      </c>
      <c r="AA438">
        <f>SUMIFS('Stock - ETA'!$I$3:I2202,'Stock - ETA'!$F$3:F2202,'Rango proyecciones'!C438,'Stock - ETA'!$Q$3:Q2202,'Rango proyecciones'!$AJ$5) + SUMIFS('Stock - ETA'!$H$3:H2202,'Stock - ETA'!$F$3:F2202,'Rango proyecciones'!C438,'Stock - ETA'!$Q$3:Q2202,'Rango proyecciones'!$AJ$7)</f>
        <v/>
      </c>
      <c r="AC438" s="14">
        <f>AA438 + AB438</f>
        <v/>
      </c>
      <c r="AE438">
        <f>SUMIFS('Stock - ETA'!$T$3:T2202,'Stock - ETA'!$F$3:F2202,'Rango proyecciones'!C438,'Stock - ETA'!$AA$3:AA2202,'Rango proyecciones'!$AJ$5) + SUMIFS('Stock - ETA'!$S$3:S2202,'Stock - ETA'!$F$3:F2202,'Rango proyecciones'!C438,'Stock - ETA'!$AA$3:AA2202,'Rango proyecciones'!$AJ$8)</f>
        <v/>
      </c>
      <c r="AF438" s="14">
        <f> 0.6 * AD438 + AE438</f>
        <v/>
      </c>
      <c r="AG438">
        <f>SUMIFS('Stock - ETA'!$J$3:J2202,'Stock - ETA'!$F$3:F2202,'Rango proyecciones'!C438,'Stock - ETA'!$Q$3:Q2202,'Rango proyecciones'!$AJ$5) + SUMIFS('Stock - ETA'!$I$3:I2202,'Stock - ETA'!$F$3:F2202,'Rango proyecciones'!C438,'Stock - ETA'!$Q$3:Q2202,'Rango proyecciones'!$AJ$8)</f>
        <v/>
      </c>
      <c r="AH438" s="14">
        <f> 0.6 * AD438 + AG438</f>
        <v/>
      </c>
    </row>
    <row r="439">
      <c r="A439" t="inlineStr">
        <is>
          <t>Cerdo</t>
        </is>
      </c>
      <c r="B439" t="inlineStr">
        <is>
          <t>Venta Local</t>
        </is>
      </c>
      <c r="C439" t="inlineStr">
        <is>
          <t>Agro America1023410</t>
        </is>
      </c>
      <c r="D439" t="inlineStr">
        <is>
          <t>Agro America</t>
        </is>
      </c>
      <c r="E439" t="n">
        <v>1023410</v>
      </c>
      <c r="F439" t="inlineStr">
        <is>
          <t>GO File C/cab 1KG@ Cj k AS</t>
        </is>
      </c>
      <c r="G439" t="inlineStr"/>
      <c r="H439" t="n">
        <v>0</v>
      </c>
      <c r="I439" t="n">
        <v>0</v>
      </c>
      <c r="J439" t="n">
        <v>0</v>
      </c>
      <c r="K439" t="n">
        <v>0</v>
      </c>
      <c r="M439">
        <f>SUMIFS('Stock - ETA'!$R$3:R2202,'Stock - ETA'!$F$3:F2202,'Rango proyecciones'!C439,'Stock - ETA'!$AA$3:AA2202,'Rango proyecciones'!$AJ$5)</f>
        <v/>
      </c>
      <c r="N439" t="n">
        <v>96</v>
      </c>
      <c r="Q439" s="14">
        <f>H439 + P439 + M439</f>
        <v/>
      </c>
      <c r="S439">
        <f>SUMIFS('Stock - ETA'!$H$3:H2202,'Stock - ETA'!$F$3:F2202,'Rango proyecciones'!C439,'Stock - ETA'!$Q$3:Q2202,'Rango proyecciones'!$AJ$5)</f>
        <v/>
      </c>
      <c r="T439" t="n">
        <v>96</v>
      </c>
      <c r="W439" s="14">
        <f>H439 + V439 + S439</f>
        <v/>
      </c>
      <c r="X439">
        <f>SUMIFS('Stock - ETA'!$S$3:S2202,'Stock - ETA'!$F$3:F2202,'Rango proyecciones'!C439,'Stock - ETA'!$AA$3:AA2202,'Rango proyecciones'!$AJ$5) + SUMIFS('Stock - ETA'!$R$3:R2202,'Stock - ETA'!$F$3:F2202,'Rango proyecciones'!C439,'Stock - ETA'!$AA$3:AA2202,'Rango proyecciones'!$AJ$7)</f>
        <v/>
      </c>
      <c r="Z439" s="14">
        <f>X439 + Y439</f>
        <v/>
      </c>
      <c r="AA439">
        <f>SUMIFS('Stock - ETA'!$I$3:I2202,'Stock - ETA'!$F$3:F2202,'Rango proyecciones'!C439,'Stock - ETA'!$Q$3:Q2202,'Rango proyecciones'!$AJ$5) + SUMIFS('Stock - ETA'!$H$3:H2202,'Stock - ETA'!$F$3:F2202,'Rango proyecciones'!C439,'Stock - ETA'!$Q$3:Q2202,'Rango proyecciones'!$AJ$7)</f>
        <v/>
      </c>
      <c r="AC439" s="14">
        <f>AA439 + AB439</f>
        <v/>
      </c>
      <c r="AE439">
        <f>SUMIFS('Stock - ETA'!$T$3:T2202,'Stock - ETA'!$F$3:F2202,'Rango proyecciones'!C439,'Stock - ETA'!$AA$3:AA2202,'Rango proyecciones'!$AJ$5) + SUMIFS('Stock - ETA'!$S$3:S2202,'Stock - ETA'!$F$3:F2202,'Rango proyecciones'!C439,'Stock - ETA'!$AA$3:AA2202,'Rango proyecciones'!$AJ$8)</f>
        <v/>
      </c>
      <c r="AF439" s="14">
        <f> 0.6 * AD439 + AE439</f>
        <v/>
      </c>
      <c r="AG439">
        <f>SUMIFS('Stock - ETA'!$J$3:J2202,'Stock - ETA'!$F$3:F2202,'Rango proyecciones'!C439,'Stock - ETA'!$Q$3:Q2202,'Rango proyecciones'!$AJ$5) + SUMIFS('Stock - ETA'!$I$3:I2202,'Stock - ETA'!$F$3:F2202,'Rango proyecciones'!C439,'Stock - ETA'!$Q$3:Q2202,'Rango proyecciones'!$AJ$8)</f>
        <v/>
      </c>
      <c r="AH439" s="14">
        <f> 0.6 * AD439 + AG439</f>
        <v/>
      </c>
    </row>
    <row r="440">
      <c r="A440" t="inlineStr">
        <is>
          <t>Pollo</t>
        </is>
      </c>
      <c r="B440" t="inlineStr">
        <is>
          <t>Venta Local</t>
        </is>
      </c>
      <c r="C440" t="inlineStr">
        <is>
          <t>Agro Europa1011973</t>
        </is>
      </c>
      <c r="D440" t="inlineStr">
        <is>
          <t>Agro Europa</t>
        </is>
      </c>
      <c r="E440" t="n">
        <v>1011973</v>
      </c>
      <c r="F440" t="inlineStr">
        <is>
          <t>PO PchDeh Lam 110-130 NMr@ Bo Cj 10k AS</t>
        </is>
      </c>
      <c r="G440" t="inlineStr"/>
      <c r="H440" t="n">
        <v>0</v>
      </c>
      <c r="I440" t="n">
        <v>0</v>
      </c>
      <c r="J440" t="n">
        <v>0</v>
      </c>
      <c r="K440" t="n">
        <v>0</v>
      </c>
      <c r="M440">
        <f>SUMIFS('Stock - ETA'!$R$3:R2202,'Stock - ETA'!$F$3:F2202,'Rango proyecciones'!C440,'Stock - ETA'!$AA$3:AA2202,'Rango proyecciones'!$AJ$5)</f>
        <v/>
      </c>
      <c r="N440" t="n">
        <v>0</v>
      </c>
      <c r="Q440" s="14">
        <f>H440 + P440 + M440</f>
        <v/>
      </c>
      <c r="S440">
        <f>SUMIFS('Stock - ETA'!$H$3:H2202,'Stock - ETA'!$F$3:F2202,'Rango proyecciones'!C440,'Stock - ETA'!$Q$3:Q2202,'Rango proyecciones'!$AJ$5)</f>
        <v/>
      </c>
      <c r="T440" t="n">
        <v>0</v>
      </c>
      <c r="W440" s="14">
        <f>H440 + V440 + S440</f>
        <v/>
      </c>
      <c r="X440">
        <f>SUMIFS('Stock - ETA'!$S$3:S2202,'Stock - ETA'!$F$3:F2202,'Rango proyecciones'!C440,'Stock - ETA'!$AA$3:AA2202,'Rango proyecciones'!$AJ$5) + SUMIFS('Stock - ETA'!$R$3:R2202,'Stock - ETA'!$F$3:F2202,'Rango proyecciones'!C440,'Stock - ETA'!$AA$3:AA2202,'Rango proyecciones'!$AJ$7)</f>
        <v/>
      </c>
      <c r="Z440" s="14">
        <f>X440 + Y440</f>
        <v/>
      </c>
      <c r="AA440">
        <f>SUMIFS('Stock - ETA'!$I$3:I2202,'Stock - ETA'!$F$3:F2202,'Rango proyecciones'!C440,'Stock - ETA'!$Q$3:Q2202,'Rango proyecciones'!$AJ$5) + SUMIFS('Stock - ETA'!$H$3:H2202,'Stock - ETA'!$F$3:F2202,'Rango proyecciones'!C440,'Stock - ETA'!$Q$3:Q2202,'Rango proyecciones'!$AJ$7)</f>
        <v/>
      </c>
      <c r="AC440" s="14">
        <f>AA440 + AB440</f>
        <v/>
      </c>
      <c r="AE440">
        <f>SUMIFS('Stock - ETA'!$T$3:T2202,'Stock - ETA'!$F$3:F2202,'Rango proyecciones'!C440,'Stock - ETA'!$AA$3:AA2202,'Rango proyecciones'!$AJ$5) + SUMIFS('Stock - ETA'!$S$3:S2202,'Stock - ETA'!$F$3:F2202,'Rango proyecciones'!C440,'Stock - ETA'!$AA$3:AA2202,'Rango proyecciones'!$AJ$8)</f>
        <v/>
      </c>
      <c r="AF440" s="14">
        <f> 0.6 * AD440 + AE440</f>
        <v/>
      </c>
      <c r="AG440">
        <f>SUMIFS('Stock - ETA'!$J$3:J2202,'Stock - ETA'!$F$3:F2202,'Rango proyecciones'!C440,'Stock - ETA'!$Q$3:Q2202,'Rango proyecciones'!$AJ$5) + SUMIFS('Stock - ETA'!$I$3:I2202,'Stock - ETA'!$F$3:F2202,'Rango proyecciones'!C440,'Stock - ETA'!$Q$3:Q2202,'Rango proyecciones'!$AJ$8)</f>
        <v/>
      </c>
      <c r="AH440" s="14">
        <f> 0.6 * AD440 + AG440</f>
        <v/>
      </c>
    </row>
    <row r="441">
      <c r="A441" t="inlineStr">
        <is>
          <t>Pollo</t>
        </is>
      </c>
      <c r="B441" t="inlineStr">
        <is>
          <t>Venta Local</t>
        </is>
      </c>
      <c r="C441" t="inlineStr">
        <is>
          <t>Agro Europa1011974</t>
        </is>
      </c>
      <c r="D441" t="inlineStr">
        <is>
          <t>Agro Europa</t>
        </is>
      </c>
      <c r="E441" t="n">
        <v>1011974</v>
      </c>
      <c r="F441" t="inlineStr">
        <is>
          <t>PO PchDeh Lam 130-150 NMr@ Bo Cj 10k AS</t>
        </is>
      </c>
      <c r="G441" t="inlineStr"/>
      <c r="H441" t="n">
        <v>0</v>
      </c>
      <c r="I441" t="n">
        <v>0</v>
      </c>
      <c r="J441" t="n">
        <v>0</v>
      </c>
      <c r="K441" t="n">
        <v>0</v>
      </c>
      <c r="M441">
        <f>SUMIFS('Stock - ETA'!$R$3:R2202,'Stock - ETA'!$F$3:F2202,'Rango proyecciones'!C441,'Stock - ETA'!$AA$3:AA2202,'Rango proyecciones'!$AJ$5)</f>
        <v/>
      </c>
      <c r="N441" t="n">
        <v>0</v>
      </c>
      <c r="Q441" s="14">
        <f>H441 + P441 + M441</f>
        <v/>
      </c>
      <c r="S441">
        <f>SUMIFS('Stock - ETA'!$H$3:H2202,'Stock - ETA'!$F$3:F2202,'Rango proyecciones'!C441,'Stock - ETA'!$Q$3:Q2202,'Rango proyecciones'!$AJ$5)</f>
        <v/>
      </c>
      <c r="T441" t="n">
        <v>0</v>
      </c>
      <c r="W441" s="14">
        <f>H441 + V441 + S441</f>
        <v/>
      </c>
      <c r="X441">
        <f>SUMIFS('Stock - ETA'!$S$3:S2202,'Stock - ETA'!$F$3:F2202,'Rango proyecciones'!C441,'Stock - ETA'!$AA$3:AA2202,'Rango proyecciones'!$AJ$5) + SUMIFS('Stock - ETA'!$R$3:R2202,'Stock - ETA'!$F$3:F2202,'Rango proyecciones'!C441,'Stock - ETA'!$AA$3:AA2202,'Rango proyecciones'!$AJ$7)</f>
        <v/>
      </c>
      <c r="Z441" s="14">
        <f>X441 + Y441</f>
        <v/>
      </c>
      <c r="AA441">
        <f>SUMIFS('Stock - ETA'!$I$3:I2202,'Stock - ETA'!$F$3:F2202,'Rango proyecciones'!C441,'Stock - ETA'!$Q$3:Q2202,'Rango proyecciones'!$AJ$5) + SUMIFS('Stock - ETA'!$H$3:H2202,'Stock - ETA'!$F$3:F2202,'Rango proyecciones'!C441,'Stock - ETA'!$Q$3:Q2202,'Rango proyecciones'!$AJ$7)</f>
        <v/>
      </c>
      <c r="AC441" s="14">
        <f>AA441 + AB441</f>
        <v/>
      </c>
      <c r="AE441">
        <f>SUMIFS('Stock - ETA'!$T$3:T2202,'Stock - ETA'!$F$3:F2202,'Rango proyecciones'!C441,'Stock - ETA'!$AA$3:AA2202,'Rango proyecciones'!$AJ$5) + SUMIFS('Stock - ETA'!$S$3:S2202,'Stock - ETA'!$F$3:F2202,'Rango proyecciones'!C441,'Stock - ETA'!$AA$3:AA2202,'Rango proyecciones'!$AJ$8)</f>
        <v/>
      </c>
      <c r="AF441" s="14">
        <f> 0.6 * AD441 + AE441</f>
        <v/>
      </c>
      <c r="AG441">
        <f>SUMIFS('Stock - ETA'!$J$3:J2202,'Stock - ETA'!$F$3:F2202,'Rango proyecciones'!C441,'Stock - ETA'!$Q$3:Q2202,'Rango proyecciones'!$AJ$5) + SUMIFS('Stock - ETA'!$I$3:I2202,'Stock - ETA'!$F$3:F2202,'Rango proyecciones'!C441,'Stock - ETA'!$Q$3:Q2202,'Rango proyecciones'!$AJ$8)</f>
        <v/>
      </c>
      <c r="AH441" s="14">
        <f> 0.6 * AD441 + AG441</f>
        <v/>
      </c>
    </row>
    <row r="442">
      <c r="A442" t="inlineStr">
        <is>
          <t>Pollo</t>
        </is>
      </c>
      <c r="B442" t="inlineStr">
        <is>
          <t>Venta Local</t>
        </is>
      </c>
      <c r="C442" t="inlineStr">
        <is>
          <t>Agro Europa1011975</t>
        </is>
      </c>
      <c r="D442" t="inlineStr">
        <is>
          <t>Agro Europa</t>
        </is>
      </c>
      <c r="E442" t="n">
        <v>1011975</v>
      </c>
      <c r="F442" t="inlineStr">
        <is>
          <t>PO PchDeh Lam 150-170 NMr@ Bo Cj 10k AS</t>
        </is>
      </c>
      <c r="G442" t="inlineStr"/>
      <c r="H442" t="n">
        <v>0</v>
      </c>
      <c r="I442" t="n">
        <v>0</v>
      </c>
      <c r="J442" t="n">
        <v>0</v>
      </c>
      <c r="K442" t="n">
        <v>0</v>
      </c>
      <c r="M442">
        <f>SUMIFS('Stock - ETA'!$R$3:R2202,'Stock - ETA'!$F$3:F2202,'Rango proyecciones'!C442,'Stock - ETA'!$AA$3:AA2202,'Rango proyecciones'!$AJ$5)</f>
        <v/>
      </c>
      <c r="N442" t="n">
        <v>0</v>
      </c>
      <c r="Q442" s="14">
        <f>H442 + P442 + M442</f>
        <v/>
      </c>
      <c r="S442">
        <f>SUMIFS('Stock - ETA'!$H$3:H2202,'Stock - ETA'!$F$3:F2202,'Rango proyecciones'!C442,'Stock - ETA'!$Q$3:Q2202,'Rango proyecciones'!$AJ$5)</f>
        <v/>
      </c>
      <c r="T442" t="n">
        <v>0</v>
      </c>
      <c r="W442" s="14">
        <f>H442 + V442 + S442</f>
        <v/>
      </c>
      <c r="X442">
        <f>SUMIFS('Stock - ETA'!$S$3:S2202,'Stock - ETA'!$F$3:F2202,'Rango proyecciones'!C442,'Stock - ETA'!$AA$3:AA2202,'Rango proyecciones'!$AJ$5) + SUMIFS('Stock - ETA'!$R$3:R2202,'Stock - ETA'!$F$3:F2202,'Rango proyecciones'!C442,'Stock - ETA'!$AA$3:AA2202,'Rango proyecciones'!$AJ$7)</f>
        <v/>
      </c>
      <c r="Z442" s="14">
        <f>X442 + Y442</f>
        <v/>
      </c>
      <c r="AA442">
        <f>SUMIFS('Stock - ETA'!$I$3:I2202,'Stock - ETA'!$F$3:F2202,'Rango proyecciones'!C442,'Stock - ETA'!$Q$3:Q2202,'Rango proyecciones'!$AJ$5) + SUMIFS('Stock - ETA'!$H$3:H2202,'Stock - ETA'!$F$3:F2202,'Rango proyecciones'!C442,'Stock - ETA'!$Q$3:Q2202,'Rango proyecciones'!$AJ$7)</f>
        <v/>
      </c>
      <c r="AC442" s="14">
        <f>AA442 + AB442</f>
        <v/>
      </c>
      <c r="AE442">
        <f>SUMIFS('Stock - ETA'!$T$3:T2202,'Stock - ETA'!$F$3:F2202,'Rango proyecciones'!C442,'Stock - ETA'!$AA$3:AA2202,'Rango proyecciones'!$AJ$5) + SUMIFS('Stock - ETA'!$S$3:S2202,'Stock - ETA'!$F$3:F2202,'Rango proyecciones'!C442,'Stock - ETA'!$AA$3:AA2202,'Rango proyecciones'!$AJ$8)</f>
        <v/>
      </c>
      <c r="AF442" s="14">
        <f> 0.6 * AD442 + AE442</f>
        <v/>
      </c>
      <c r="AG442">
        <f>SUMIFS('Stock - ETA'!$J$3:J2202,'Stock - ETA'!$F$3:F2202,'Rango proyecciones'!C442,'Stock - ETA'!$Q$3:Q2202,'Rango proyecciones'!$AJ$5) + SUMIFS('Stock - ETA'!$I$3:I2202,'Stock - ETA'!$F$3:F2202,'Rango proyecciones'!C442,'Stock - ETA'!$Q$3:Q2202,'Rango proyecciones'!$AJ$8)</f>
        <v/>
      </c>
      <c r="AH442" s="14">
        <f> 0.6 * AD442 + AG442</f>
        <v/>
      </c>
    </row>
    <row r="443">
      <c r="A443" t="inlineStr">
        <is>
          <t>Pollo</t>
        </is>
      </c>
      <c r="B443" t="inlineStr">
        <is>
          <t>Venta Local</t>
        </is>
      </c>
      <c r="C443" t="inlineStr">
        <is>
          <t>Agro Europa1011976</t>
        </is>
      </c>
      <c r="D443" t="inlineStr">
        <is>
          <t>Agro Europa</t>
        </is>
      </c>
      <c r="E443" t="n">
        <v>1011976</v>
      </c>
      <c r="F443" t="inlineStr">
        <is>
          <t>PO PchDeh Lam 170-190 NMr@ Bo Cj 10k AS</t>
        </is>
      </c>
      <c r="G443" t="inlineStr"/>
      <c r="H443" t="n">
        <v>0</v>
      </c>
      <c r="I443" t="n">
        <v>0</v>
      </c>
      <c r="J443" t="n">
        <v>0</v>
      </c>
      <c r="K443" t="n">
        <v>0</v>
      </c>
      <c r="M443">
        <f>SUMIFS('Stock - ETA'!$R$3:R2202,'Stock - ETA'!$F$3:F2202,'Rango proyecciones'!C443,'Stock - ETA'!$AA$3:AA2202,'Rango proyecciones'!$AJ$5)</f>
        <v/>
      </c>
      <c r="N443" t="n">
        <v>0</v>
      </c>
      <c r="Q443" s="14">
        <f>H443 + P443 + M443</f>
        <v/>
      </c>
      <c r="S443">
        <f>SUMIFS('Stock - ETA'!$H$3:H2202,'Stock - ETA'!$F$3:F2202,'Rango proyecciones'!C443,'Stock - ETA'!$Q$3:Q2202,'Rango proyecciones'!$AJ$5)</f>
        <v/>
      </c>
      <c r="T443" t="n">
        <v>0</v>
      </c>
      <c r="W443" s="14">
        <f>H443 + V443 + S443</f>
        <v/>
      </c>
      <c r="X443">
        <f>SUMIFS('Stock - ETA'!$S$3:S2202,'Stock - ETA'!$F$3:F2202,'Rango proyecciones'!C443,'Stock - ETA'!$AA$3:AA2202,'Rango proyecciones'!$AJ$5) + SUMIFS('Stock - ETA'!$R$3:R2202,'Stock - ETA'!$F$3:F2202,'Rango proyecciones'!C443,'Stock - ETA'!$AA$3:AA2202,'Rango proyecciones'!$AJ$7)</f>
        <v/>
      </c>
      <c r="Z443" s="14">
        <f>X443 + Y443</f>
        <v/>
      </c>
      <c r="AA443">
        <f>SUMIFS('Stock - ETA'!$I$3:I2202,'Stock - ETA'!$F$3:F2202,'Rango proyecciones'!C443,'Stock - ETA'!$Q$3:Q2202,'Rango proyecciones'!$AJ$5) + SUMIFS('Stock - ETA'!$H$3:H2202,'Stock - ETA'!$F$3:F2202,'Rango proyecciones'!C443,'Stock - ETA'!$Q$3:Q2202,'Rango proyecciones'!$AJ$7)</f>
        <v/>
      </c>
      <c r="AC443" s="14">
        <f>AA443 + AB443</f>
        <v/>
      </c>
      <c r="AE443">
        <f>SUMIFS('Stock - ETA'!$T$3:T2202,'Stock - ETA'!$F$3:F2202,'Rango proyecciones'!C443,'Stock - ETA'!$AA$3:AA2202,'Rango proyecciones'!$AJ$5) + SUMIFS('Stock - ETA'!$S$3:S2202,'Stock - ETA'!$F$3:F2202,'Rango proyecciones'!C443,'Stock - ETA'!$AA$3:AA2202,'Rango proyecciones'!$AJ$8)</f>
        <v/>
      </c>
      <c r="AF443" s="14">
        <f> 0.6 * AD443 + AE443</f>
        <v/>
      </c>
      <c r="AG443">
        <f>SUMIFS('Stock - ETA'!$J$3:J2202,'Stock - ETA'!$F$3:F2202,'Rango proyecciones'!C443,'Stock - ETA'!$Q$3:Q2202,'Rango proyecciones'!$AJ$5) + SUMIFS('Stock - ETA'!$I$3:I2202,'Stock - ETA'!$F$3:F2202,'Rango proyecciones'!C443,'Stock - ETA'!$Q$3:Q2202,'Rango proyecciones'!$AJ$8)</f>
        <v/>
      </c>
      <c r="AH443" s="14">
        <f> 0.6 * AD443 + AG443</f>
        <v/>
      </c>
    </row>
    <row r="444">
      <c r="A444" t="inlineStr">
        <is>
          <t>Pollo</t>
        </is>
      </c>
      <c r="B444" t="inlineStr">
        <is>
          <t>Venta Local</t>
        </is>
      </c>
      <c r="C444" t="inlineStr">
        <is>
          <t>Agrosuper Shanghai1012622</t>
        </is>
      </c>
      <c r="D444" t="inlineStr">
        <is>
          <t>Agrosuper Shanghai</t>
        </is>
      </c>
      <c r="E444" t="n">
        <v>1012622</v>
      </c>
      <c r="F444" t="inlineStr">
        <is>
          <t>PO TruEnt Deh Tf@MUESTRA SAG</t>
        </is>
      </c>
      <c r="G444" t="inlineStr"/>
      <c r="H444" t="n">
        <v>0</v>
      </c>
      <c r="I444" t="n">
        <v>0</v>
      </c>
      <c r="J444" t="n">
        <v>0</v>
      </c>
      <c r="K444" t="n">
        <v>0</v>
      </c>
      <c r="M444">
        <f>SUMIFS('Stock - ETA'!$R$3:R2202,'Stock - ETA'!$F$3:F2202,'Rango proyecciones'!C444,'Stock - ETA'!$AA$3:AA2202,'Rango proyecciones'!$AJ$5)</f>
        <v/>
      </c>
      <c r="N444" t="n">
        <v>80</v>
      </c>
      <c r="Q444" s="14">
        <f>H444 + P444 + M444</f>
        <v/>
      </c>
      <c r="S444">
        <f>SUMIFS('Stock - ETA'!$H$3:H2202,'Stock - ETA'!$F$3:F2202,'Rango proyecciones'!C444,'Stock - ETA'!$Q$3:Q2202,'Rango proyecciones'!$AJ$5)</f>
        <v/>
      </c>
      <c r="T444" t="n">
        <v>80</v>
      </c>
      <c r="W444" s="14">
        <f>H444 + V444 + S444</f>
        <v/>
      </c>
      <c r="X444">
        <f>SUMIFS('Stock - ETA'!$S$3:S2202,'Stock - ETA'!$F$3:F2202,'Rango proyecciones'!C444,'Stock - ETA'!$AA$3:AA2202,'Rango proyecciones'!$AJ$5) + SUMIFS('Stock - ETA'!$R$3:R2202,'Stock - ETA'!$F$3:F2202,'Rango proyecciones'!C444,'Stock - ETA'!$AA$3:AA2202,'Rango proyecciones'!$AJ$7)</f>
        <v/>
      </c>
      <c r="Z444" s="14">
        <f>X444 + Y444</f>
        <v/>
      </c>
      <c r="AA444">
        <f>SUMIFS('Stock - ETA'!$I$3:I2202,'Stock - ETA'!$F$3:F2202,'Rango proyecciones'!C444,'Stock - ETA'!$Q$3:Q2202,'Rango proyecciones'!$AJ$5) + SUMIFS('Stock - ETA'!$H$3:H2202,'Stock - ETA'!$F$3:F2202,'Rango proyecciones'!C444,'Stock - ETA'!$Q$3:Q2202,'Rango proyecciones'!$AJ$7)</f>
        <v/>
      </c>
      <c r="AC444" s="14">
        <f>AA444 + AB444</f>
        <v/>
      </c>
      <c r="AE444">
        <f>SUMIFS('Stock - ETA'!$T$3:T2202,'Stock - ETA'!$F$3:F2202,'Rango proyecciones'!C444,'Stock - ETA'!$AA$3:AA2202,'Rango proyecciones'!$AJ$5) + SUMIFS('Stock - ETA'!$S$3:S2202,'Stock - ETA'!$F$3:F2202,'Rango proyecciones'!C444,'Stock - ETA'!$AA$3:AA2202,'Rango proyecciones'!$AJ$8)</f>
        <v/>
      </c>
      <c r="AF444" s="14">
        <f> 0.6 * AD444 + AE444</f>
        <v/>
      </c>
      <c r="AG444">
        <f>SUMIFS('Stock - ETA'!$J$3:J2202,'Stock - ETA'!$F$3:F2202,'Rango proyecciones'!C444,'Stock - ETA'!$Q$3:Q2202,'Rango proyecciones'!$AJ$5) + SUMIFS('Stock - ETA'!$I$3:I2202,'Stock - ETA'!$F$3:F2202,'Rango proyecciones'!C444,'Stock - ETA'!$Q$3:Q2202,'Rango proyecciones'!$AJ$8)</f>
        <v/>
      </c>
      <c r="AH444" s="14">
        <f> 0.6 * AD444 + AG444</f>
        <v/>
      </c>
    </row>
  </sheetData>
  <mergeCells count="3">
    <mergeCell ref="L1:W1"/>
    <mergeCell ref="X1:AC1"/>
    <mergeCell ref="AD1:A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7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6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310</v>
      </c>
      <c r="M4" s="10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290</v>
      </c>
      <c r="P5" s="7" t="n">
        <v>311</v>
      </c>
      <c r="Q5" s="10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290</v>
      </c>
      <c r="P6" s="7" t="n">
        <v>290</v>
      </c>
      <c r="Q6" s="10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1" t="n"/>
    </row>
    <row r="7">
      <c r="A7" s="4" t="inlineStr">
        <is>
          <t>Pavo</t>
        </is>
      </c>
      <c r="B7" s="4" t="inlineStr">
        <is>
          <t>Agro America</t>
        </is>
      </c>
      <c r="C7" s="4" t="n">
        <v>1030379</v>
      </c>
      <c r="D7" s="4" t="inlineStr">
        <is>
          <t>PV PchDeh S/p@ Bo Cj 20k SO</t>
        </is>
      </c>
      <c r="E7" s="5" t="inlineStr">
        <is>
          <t>Pech Desh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380.94</v>
      </c>
      <c r="O7" s="7" t="n">
        <v>288</v>
      </c>
      <c r="P7" s="7" t="n">
        <v>288</v>
      </c>
      <c r="Q7" s="10" t="n">
        <v>380.94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6531.84</v>
      </c>
      <c r="O8" s="7" t="n">
        <v>290</v>
      </c>
      <c r="P8" s="7" t="n">
        <v>311</v>
      </c>
      <c r="Q8" s="10" t="n">
        <v>6531.84</v>
      </c>
      <c r="R8" s="9" t="n">
        <v>0</v>
      </c>
      <c r="S8" s="7" t="n">
        <v>0</v>
      </c>
      <c r="T8" s="7" t="n">
        <v>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241</v>
      </c>
      <c r="P9" s="7" t="n">
        <v>241</v>
      </c>
      <c r="Q9" s="10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1012157</v>
      </c>
      <c r="D10" s="4" t="inlineStr">
        <is>
          <t>PO Tru Ala 8x5@ Fi Cj AS</t>
        </is>
      </c>
      <c r="E10" s="5" t="inlineStr">
        <is>
          <t>Ala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5225.472</v>
      </c>
      <c r="O10" s="7" t="n">
        <v>290</v>
      </c>
      <c r="P10" s="7" t="n">
        <v>290</v>
      </c>
      <c r="Q10" s="10" t="n">
        <v>5225.472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1012165</v>
      </c>
      <c r="D11" s="4" t="inlineStr">
        <is>
          <t>PO Tru-Ctro Ala 4x10 Mr@ Zi Cj AS</t>
        </is>
      </c>
      <c r="E11" s="5" t="inlineStr">
        <is>
          <t>Ala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17381.952</v>
      </c>
      <c r="O11" s="7" t="n">
        <v>245</v>
      </c>
      <c r="P11" s="7" t="n">
        <v>245</v>
      </c>
      <c r="Q11" s="10" t="n">
        <v>17381.952</v>
      </c>
      <c r="R11" s="9" t="n">
        <v>0</v>
      </c>
      <c r="S11" s="7" t="n">
        <v>0</v>
      </c>
      <c r="T11" s="7" t="n">
        <v>0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1012109</v>
      </c>
      <c r="D12" s="4" t="inlineStr">
        <is>
          <t>PO PchDeh 6oz Mr@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1542.24</v>
      </c>
      <c r="O12" s="7" t="n">
        <v>241</v>
      </c>
      <c r="P12" s="7" t="n">
        <v>241</v>
      </c>
      <c r="Q12" s="10" t="n">
        <v>1542.24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1012157</v>
      </c>
      <c r="D13" s="4" t="inlineStr">
        <is>
          <t>PO Tru Ala 8x5@ Fi Cj AS</t>
        </is>
      </c>
      <c r="E13" s="5" t="inlineStr">
        <is>
          <t>Ala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9979.200000000001</v>
      </c>
      <c r="O13" s="7" t="n">
        <v>218</v>
      </c>
      <c r="P13" s="7" t="n">
        <v>218</v>
      </c>
      <c r="Q13" s="10" t="n">
        <v>9979.200000000001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1012160</v>
      </c>
      <c r="D14" s="4" t="inlineStr">
        <is>
          <t>PO PchDeh 8x5 Mr@ Fi Cj AS</t>
        </is>
      </c>
      <c r="E14" s="5" t="inlineStr">
        <is>
          <t>Pechuga Desh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4536</v>
      </c>
      <c r="O14" s="7" t="n">
        <v>27</v>
      </c>
      <c r="P14" s="7" t="n">
        <v>217</v>
      </c>
      <c r="Q14" s="10" t="n">
        <v>4536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1012165</v>
      </c>
      <c r="D15" s="4" t="inlineStr">
        <is>
          <t>PO Tru-Ctro Ala 4x10 Mr@ Zi Cj AS</t>
        </is>
      </c>
      <c r="E15" s="5" t="inlineStr">
        <is>
          <t>Ala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653.184</v>
      </c>
      <c r="S15" s="7" t="n">
        <v>245</v>
      </c>
      <c r="T15" s="7" t="n">
        <v>245</v>
      </c>
      <c r="U15" s="10" t="n">
        <v>653.184</v>
      </c>
      <c r="V15" s="11" t="n"/>
    </row>
    <row r="16">
      <c r="A16" s="4" t="inlineStr">
        <is>
          <t>Cerdo</t>
        </is>
      </c>
      <c r="B16" s="4" t="inlineStr">
        <is>
          <t>Agro America</t>
        </is>
      </c>
      <c r="C16" s="4" t="n">
        <v>1020828</v>
      </c>
      <c r="D16" s="4" t="inlineStr">
        <is>
          <t>GO BB Ribs 20-24 Oz@ Cj 10k AS</t>
        </is>
      </c>
      <c r="E16" s="5" t="inlineStr">
        <is>
          <t>Chuleta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17990</v>
      </c>
      <c r="O16" s="7" t="n">
        <v>220</v>
      </c>
      <c r="P16" s="7" t="n">
        <v>220</v>
      </c>
      <c r="Q16" s="10" t="n">
        <v>17990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1030452</v>
      </c>
      <c r="D17" s="4" t="inlineStr">
        <is>
          <t>PV Pech USA 10 - 12 LB@ Bo Hor Cj 11k SO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2718.816</v>
      </c>
      <c r="O17" s="7" t="n">
        <v>20</v>
      </c>
      <c r="P17" s="7" t="n">
        <v>210</v>
      </c>
      <c r="Q17" s="10" t="n">
        <v>2718.816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Pavo</t>
        </is>
      </c>
      <c r="B18" s="4" t="inlineStr">
        <is>
          <t>Agro America</t>
        </is>
      </c>
      <c r="C18" s="4" t="n">
        <v>1030745</v>
      </c>
      <c r="D18" s="4" t="inlineStr">
        <is>
          <t>PV Higad 40Lb@ Bo Cj 18k SO</t>
        </is>
      </c>
      <c r="E18" s="5" t="inlineStr">
        <is>
          <t>Menudencias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11067.84</v>
      </c>
      <c r="K18" s="7" t="n">
        <v>14</v>
      </c>
      <c r="L18" s="7" t="n">
        <v>216</v>
      </c>
      <c r="M18" s="10" t="n">
        <v>11067.84</v>
      </c>
      <c r="N18" s="6" t="n">
        <v>0</v>
      </c>
      <c r="O18" s="7" t="n">
        <v>0</v>
      </c>
      <c r="P18" s="7" t="n">
        <v>0</v>
      </c>
      <c r="Q18" s="8" t="n">
        <v>0</v>
      </c>
      <c r="R18" s="9" t="n">
        <v>0</v>
      </c>
      <c r="S18" s="7" t="n">
        <v>0</v>
      </c>
      <c r="T18" s="7" t="n">
        <v>0</v>
      </c>
      <c r="U18" s="8" t="n">
        <v>0</v>
      </c>
      <c r="V18" s="11" t="n"/>
    </row>
    <row r="19">
      <c r="A19" s="4" t="inlineStr">
        <is>
          <t>Pavo</t>
        </is>
      </c>
      <c r="B19" s="4" t="inlineStr">
        <is>
          <t>Agro America</t>
        </is>
      </c>
      <c r="C19" s="4" t="n">
        <v>1030782</v>
      </c>
      <c r="D19" s="4" t="inlineStr">
        <is>
          <t>PV Pech USA 12-15 LB @BO Hor Cj 15k AS</t>
        </is>
      </c>
      <c r="E19" s="5" t="inlineStr">
        <is>
          <t>Pech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3481.43</v>
      </c>
      <c r="O19" s="7" t="n">
        <v>219</v>
      </c>
      <c r="P19" s="7" t="n">
        <v>220</v>
      </c>
      <c r="Q19" s="10" t="n">
        <v>3481.43</v>
      </c>
      <c r="R19" s="9" t="n">
        <v>0</v>
      </c>
      <c r="S19" s="7" t="n">
        <v>0</v>
      </c>
      <c r="T19" s="7" t="n">
        <v>0</v>
      </c>
      <c r="U19" s="8" t="n">
        <v>0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1011701</v>
      </c>
      <c r="D20" s="4" t="inlineStr">
        <is>
          <t>PO PchDeh NMr@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0.008</v>
      </c>
      <c r="O20" s="7" t="n">
        <v>177</v>
      </c>
      <c r="P20" s="7" t="n">
        <v>203</v>
      </c>
      <c r="Q20" s="10" t="n">
        <v>0.008</v>
      </c>
      <c r="R20" s="9" t="n">
        <v>18140.992</v>
      </c>
      <c r="S20" s="7" t="n">
        <v>177</v>
      </c>
      <c r="T20" s="7" t="n">
        <v>203</v>
      </c>
      <c r="U20" s="10" t="n">
        <v>18140.992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1012109</v>
      </c>
      <c r="D21" s="4" t="inlineStr">
        <is>
          <t>PO PchDeh 6oz Mr@ Cj AS</t>
        </is>
      </c>
      <c r="E21" s="5" t="inlineStr">
        <is>
          <t>Pechuga Desh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19958.563</v>
      </c>
      <c r="O21" s="7" t="n">
        <v>185.000457347556</v>
      </c>
      <c r="P21" s="7" t="n">
        <v>188.000432846794</v>
      </c>
      <c r="Q21" s="10" t="n">
        <v>19958.563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1012145</v>
      </c>
      <c r="D22" s="4" t="inlineStr">
        <is>
          <t>PO PchDeh S/p/g/f &lt;140@ Fi Cj 20k AS</t>
        </is>
      </c>
      <c r="E22" s="5" t="inlineStr">
        <is>
          <t>Pechuga Desh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19759.3</v>
      </c>
      <c r="O22" s="7" t="n">
        <v>177</v>
      </c>
      <c r="P22" s="7" t="n">
        <v>178</v>
      </c>
      <c r="Q22" s="10" t="n">
        <v>19759.3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1012158</v>
      </c>
      <c r="D23" s="4" t="inlineStr">
        <is>
          <t>PO File s/t 8x5 Mr@ Fi Cj AS</t>
        </is>
      </c>
      <c r="E23" s="5" t="inlineStr">
        <is>
          <t>Filete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196</v>
      </c>
      <c r="P23" s="7" t="n">
        <v>237</v>
      </c>
      <c r="Q23" s="10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1012159</v>
      </c>
      <c r="D24" s="4" t="inlineStr">
        <is>
          <t>PO Tru Ctro Ala 60-80 8x5 Mr@ Fi Cj AS</t>
        </is>
      </c>
      <c r="E24" s="5" t="inlineStr">
        <is>
          <t>Ala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185</v>
      </c>
      <c r="P24" s="7" t="n">
        <v>203</v>
      </c>
      <c r="Q24" s="10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1012165</v>
      </c>
      <c r="D25" s="4" t="inlineStr">
        <is>
          <t>PO Tru-Ctro Ala 4x10 Mr@ Zi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19958.4</v>
      </c>
      <c r="O25" s="7" t="n">
        <v>182</v>
      </c>
      <c r="P25" s="7" t="n">
        <v>182</v>
      </c>
      <c r="Q25" s="10" t="n">
        <v>19958.4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1012483</v>
      </c>
      <c r="D26" s="4" t="inlineStr">
        <is>
          <t>PO Tru-Ctro Ala 4x10 Mr@ Cj AS</t>
        </is>
      </c>
      <c r="E26" s="5" t="inlineStr">
        <is>
          <t>Ala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7983.36</v>
      </c>
      <c r="O26" s="7" t="n">
        <v>183</v>
      </c>
      <c r="P26" s="7" t="n">
        <v>183</v>
      </c>
      <c r="Q26" s="10" t="n">
        <v>7983.36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220</v>
      </c>
      <c r="P27" s="7" t="n">
        <v>220</v>
      </c>
      <c r="Q27" s="10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203</v>
      </c>
      <c r="P28" s="7" t="n">
        <v>240</v>
      </c>
      <c r="Q28" s="10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Pavo</t>
        </is>
      </c>
      <c r="B29" s="4" t="inlineStr">
        <is>
          <t>Agro America</t>
        </is>
      </c>
      <c r="C29" s="4" t="n">
        <v>1030379</v>
      </c>
      <c r="D29" s="4" t="inlineStr">
        <is>
          <t>PV PchDeh S/p@ Bo Cj 20k SO</t>
        </is>
      </c>
      <c r="E29" s="5" t="inlineStr">
        <is>
          <t>Pech Desh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181.4</v>
      </c>
      <c r="O29" s="7" t="n">
        <v>15</v>
      </c>
      <c r="P29" s="7" t="n">
        <v>198</v>
      </c>
      <c r="Q29" s="10" t="n">
        <v>181.4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1030782</v>
      </c>
      <c r="D30" s="4" t="inlineStr">
        <is>
          <t>PV Pech USA 12-15 LB @BO Hor Cj 15k AS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11.683</v>
      </c>
      <c r="O30" s="7" t="n">
        <v>219</v>
      </c>
      <c r="P30" s="7" t="n">
        <v>220</v>
      </c>
      <c r="Q30" s="10" t="n">
        <v>11.683</v>
      </c>
      <c r="R30" s="9" t="n">
        <v>0</v>
      </c>
      <c r="S30" s="7" t="n">
        <v>0</v>
      </c>
      <c r="T30" s="7" t="n">
        <v>0</v>
      </c>
      <c r="U30" s="8" t="n">
        <v>0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1011701</v>
      </c>
      <c r="D31" s="4" t="inlineStr">
        <is>
          <t>PO PchDeh NMr@ Cj 20k AS</t>
        </is>
      </c>
      <c r="E31" s="5" t="inlineStr">
        <is>
          <t>Pechuga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0</v>
      </c>
      <c r="O31" s="7" t="n">
        <v>0</v>
      </c>
      <c r="P31" s="7" t="n">
        <v>0</v>
      </c>
      <c r="Q31" s="8" t="n">
        <v>0</v>
      </c>
      <c r="R31" s="9" t="n">
        <v>18140.992</v>
      </c>
      <c r="S31" s="7" t="n">
        <v>177</v>
      </c>
      <c r="T31" s="7" t="n">
        <v>203</v>
      </c>
      <c r="U31" s="10" t="n">
        <v>18140.992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1012108</v>
      </c>
      <c r="D32" s="4" t="inlineStr">
        <is>
          <t>PO PchDeh 5oz Mr@ Cj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19958.4</v>
      </c>
      <c r="O32" s="7" t="n">
        <v>153</v>
      </c>
      <c r="P32" s="7" t="n">
        <v>167</v>
      </c>
      <c r="Q32" s="10" t="n">
        <v>19958.4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1012109</v>
      </c>
      <c r="D33" s="4" t="inlineStr">
        <is>
          <t>PO PchDeh 6oz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18.144</v>
      </c>
      <c r="O33" s="7" t="n">
        <v>169</v>
      </c>
      <c r="P33" s="7" t="n">
        <v>174</v>
      </c>
      <c r="Q33" s="10" t="n">
        <v>18.144</v>
      </c>
      <c r="R33" s="9" t="n">
        <v>36.288</v>
      </c>
      <c r="S33" s="7" t="n">
        <v>185</v>
      </c>
      <c r="T33" s="7" t="n">
        <v>188</v>
      </c>
      <c r="U33" s="10" t="n">
        <v>36.288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1012145</v>
      </c>
      <c r="D34" s="4" t="inlineStr">
        <is>
          <t>PO PchDeh S/p/g/f &lt;140@ Fi Cj 20k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18483.927</v>
      </c>
      <c r="O34" s="7" t="n">
        <v>177</v>
      </c>
      <c r="P34" s="7" t="n">
        <v>178</v>
      </c>
      <c r="Q34" s="10" t="n">
        <v>18483.927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1012158</v>
      </c>
      <c r="D35" s="4" t="inlineStr">
        <is>
          <t>PO File s/t 8x5 Mr@ Fi Cj AS</t>
        </is>
      </c>
      <c r="E35" s="5" t="inlineStr">
        <is>
          <t>Filete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19922.112</v>
      </c>
      <c r="O35" s="7" t="n">
        <v>196</v>
      </c>
      <c r="P35" s="7" t="n">
        <v>237</v>
      </c>
      <c r="Q35" s="10" t="n">
        <v>19922.112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1012159</v>
      </c>
      <c r="D36" s="4" t="inlineStr">
        <is>
          <t>PO Tru Ctro Ala 60-80 8x5 Mr@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20157.984</v>
      </c>
      <c r="O36" s="7" t="n">
        <v>169.158415841584</v>
      </c>
      <c r="P36" s="7" t="n">
        <v>169.336633663366</v>
      </c>
      <c r="Q36" s="10" t="n">
        <v>20157.984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1012161</v>
      </c>
      <c r="D37" s="4" t="inlineStr">
        <is>
          <t>PO Ala Ctro 8x5 Mr@ Cj 20k AS</t>
        </is>
      </c>
      <c r="E37" s="5" t="inlineStr">
        <is>
          <t>Ala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169</v>
      </c>
      <c r="P37" s="7" t="n">
        <v>169</v>
      </c>
      <c r="Q37" s="10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1012165</v>
      </c>
      <c r="D38" s="4" t="inlineStr">
        <is>
          <t>PO Tru-Ctro Ala 4x10 Mr@ Zi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5806.08</v>
      </c>
      <c r="O38" s="7" t="n">
        <v>160.75</v>
      </c>
      <c r="P38" s="7" t="n">
        <v>160.75</v>
      </c>
      <c r="Q38" s="10" t="n">
        <v>5806.08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1012167</v>
      </c>
      <c r="D39" s="4" t="inlineStr">
        <is>
          <t>PO PchDeh 4x10 Mr@ Zi Cj 20k AS</t>
        </is>
      </c>
      <c r="E39" s="5" t="inlineStr">
        <is>
          <t>Pechuga Desh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156</v>
      </c>
      <c r="P39" s="7" t="n">
        <v>183</v>
      </c>
      <c r="Q39" s="10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1012483</v>
      </c>
      <c r="D40" s="4" t="inlineStr">
        <is>
          <t>PO Tru-Ctro Ala 4x10 Mr@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18.144</v>
      </c>
      <c r="O40" s="7" t="n">
        <v>183</v>
      </c>
      <c r="P40" s="7" t="n">
        <v>183</v>
      </c>
      <c r="Q40" s="10" t="n">
        <v>18.144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1012518</v>
      </c>
      <c r="D41" s="4" t="inlineStr">
        <is>
          <t>PO File s/t  RC´S 8x5@ Cj AS</t>
        </is>
      </c>
      <c r="E41" s="5" t="inlineStr">
        <is>
          <t>Filete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18144</v>
      </c>
      <c r="O41" s="7" t="n">
        <v>169</v>
      </c>
      <c r="P41" s="7" t="n">
        <v>178</v>
      </c>
      <c r="Q41" s="10" t="n">
        <v>18144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1012524</v>
      </c>
      <c r="D42" s="4" t="inlineStr">
        <is>
          <t>PO PchDeh 9oz Mr@ Cj AS</t>
        </is>
      </c>
      <c r="E42" s="5" t="inlineStr">
        <is>
          <t>Pechuga Desh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7747.488</v>
      </c>
      <c r="O42" s="7" t="n">
        <v>170</v>
      </c>
      <c r="P42" s="7" t="n">
        <v>178</v>
      </c>
      <c r="Q42" s="10" t="n">
        <v>7747.488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Cerdo</t>
        </is>
      </c>
      <c r="B43" s="4" t="inlineStr">
        <is>
          <t>Agro America</t>
        </is>
      </c>
      <c r="C43" s="4" t="n">
        <v>1020828</v>
      </c>
      <c r="D43" s="4" t="inlineStr">
        <is>
          <t>GO BB Ribs 20-24 Oz@ Cj 10k AS</t>
        </is>
      </c>
      <c r="E43" s="5" t="inlineStr">
        <is>
          <t>Chuleta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4260</v>
      </c>
      <c r="O43" s="7" t="n">
        <v>220</v>
      </c>
      <c r="P43" s="7" t="n">
        <v>220</v>
      </c>
      <c r="Q43" s="10" t="n">
        <v>4260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1023050</v>
      </c>
      <c r="D44" s="4" t="inlineStr">
        <is>
          <t>GO Lom Centro@ Cj 16k AS</t>
        </is>
      </c>
      <c r="E44" s="5" t="inlineStr">
        <is>
          <t>Lomo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39.226</v>
      </c>
      <c r="O44" s="7" t="n">
        <v>203</v>
      </c>
      <c r="P44" s="7" t="n">
        <v>240</v>
      </c>
      <c r="Q44" s="10" t="n">
        <v>39.226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Pavo</t>
        </is>
      </c>
      <c r="B45" s="4" t="inlineStr">
        <is>
          <t>Agro America</t>
        </is>
      </c>
      <c r="C45" s="4" t="n">
        <v>1030782</v>
      </c>
      <c r="D45" s="4" t="inlineStr">
        <is>
          <t>PV Pech USA 12-15 LB @BO Hor Cj 15k AS</t>
        </is>
      </c>
      <c r="E45" s="5" t="inlineStr">
        <is>
          <t>Pech Desh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11.683</v>
      </c>
      <c r="O45" s="7" t="n">
        <v>219</v>
      </c>
      <c r="P45" s="7" t="n">
        <v>220</v>
      </c>
      <c r="Q45" s="10" t="n">
        <v>11.683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Elaborado</t>
        </is>
      </c>
      <c r="B46" s="4" t="inlineStr">
        <is>
          <t>Agro America</t>
        </is>
      </c>
      <c r="C46" s="4" t="n">
        <v>1100570</v>
      </c>
      <c r="D46" s="4" t="inlineStr">
        <is>
          <t>Figuritas Pollo@ Bo 18x1.5 Lb Cj AS</t>
        </is>
      </c>
      <c r="E46" s="5" t="inlineStr">
        <is>
          <t>Empanizado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563.04</v>
      </c>
      <c r="O46" s="7" t="n">
        <v>175</v>
      </c>
      <c r="P46" s="7" t="n">
        <v>183</v>
      </c>
      <c r="Q46" s="10" t="n">
        <v>563.04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Elaborado</t>
        </is>
      </c>
      <c r="B47" s="4" t="inlineStr">
        <is>
          <t>Agro America</t>
        </is>
      </c>
      <c r="C47" s="4" t="n">
        <v>1100602</v>
      </c>
      <c r="D47" s="4" t="inlineStr">
        <is>
          <t>File Pollo PR@ Bo 18x1.5 Lb Cj AS</t>
        </is>
      </c>
      <c r="E47" s="5" t="inlineStr">
        <is>
          <t>Empanizado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7907.04</v>
      </c>
      <c r="O47" s="7" t="n">
        <v>175</v>
      </c>
      <c r="P47" s="7" t="n">
        <v>183</v>
      </c>
      <c r="Q47" s="10" t="n">
        <v>7907.04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1011701</v>
      </c>
      <c r="D48" s="4" t="inlineStr">
        <is>
          <t>PO PchDeh NMr@ Cj 20k AS</t>
        </is>
      </c>
      <c r="E48" s="5" t="inlineStr">
        <is>
          <t>Pechuga Desh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0</v>
      </c>
      <c r="O48" s="7" t="n">
        <v>0</v>
      </c>
      <c r="P48" s="7" t="n">
        <v>0</v>
      </c>
      <c r="Q48" s="8" t="n">
        <v>0</v>
      </c>
      <c r="R48" s="9" t="n">
        <v>18140.992</v>
      </c>
      <c r="S48" s="7" t="n">
        <v>177</v>
      </c>
      <c r="T48" s="7" t="n">
        <v>203</v>
      </c>
      <c r="U48" s="10" t="n">
        <v>18140.992</v>
      </c>
      <c r="V48" s="11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1012108</v>
      </c>
      <c r="D49" s="4" t="inlineStr">
        <is>
          <t>PO PchDeh 5oz Mr@ Cj AS</t>
        </is>
      </c>
      <c r="E49" s="5" t="inlineStr">
        <is>
          <t>Pechuga Desh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2866.752</v>
      </c>
      <c r="O49" s="7" t="n">
        <v>153</v>
      </c>
      <c r="P49" s="7" t="n">
        <v>167</v>
      </c>
      <c r="Q49" s="10" t="n">
        <v>2866.752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1012109</v>
      </c>
      <c r="D50" s="4" t="inlineStr">
        <is>
          <t>PO PchDeh 6oz Mr@ Cj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20030.976</v>
      </c>
      <c r="O50" s="7" t="n">
        <v>129.039855072464</v>
      </c>
      <c r="P50" s="7" t="n">
        <v>142.098731884058</v>
      </c>
      <c r="Q50" s="10" t="n">
        <v>20030.976</v>
      </c>
      <c r="R50" s="9" t="n">
        <v>54.432</v>
      </c>
      <c r="S50" s="7" t="n">
        <v>179.666666666667</v>
      </c>
      <c r="T50" s="7" t="n">
        <v>183.333333333333</v>
      </c>
      <c r="U50" s="10" t="n">
        <v>54.432</v>
      </c>
      <c r="V50" s="11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1012110</v>
      </c>
      <c r="D51" s="4" t="inlineStr">
        <is>
          <t>PO PchDeh 7oz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34401.024</v>
      </c>
      <c r="O51" s="7" t="n">
        <v>126.64135021097</v>
      </c>
      <c r="P51" s="7" t="n">
        <v>129.95358649789</v>
      </c>
      <c r="Q51" s="10" t="n">
        <v>34401.024</v>
      </c>
      <c r="R51" s="9" t="n">
        <v>72.57599999999999</v>
      </c>
      <c r="S51" s="7" t="n">
        <v>122</v>
      </c>
      <c r="T51" s="7" t="n">
        <v>127</v>
      </c>
      <c r="U51" s="10" t="n">
        <v>72.57599999999999</v>
      </c>
      <c r="V51" s="11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1012145</v>
      </c>
      <c r="D52" s="4" t="inlineStr">
        <is>
          <t>PO PchDeh S/p/g/f &lt;140@ Fi Cj 20k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38207.301</v>
      </c>
      <c r="O52" s="7" t="n">
        <v>157.383638928068</v>
      </c>
      <c r="P52" s="7" t="n">
        <v>178</v>
      </c>
      <c r="Q52" s="10" t="n">
        <v>38207.301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1012147</v>
      </c>
      <c r="D53" s="4" t="inlineStr">
        <is>
          <t>PO File s/t Mr@ Fi Cj 17k AS</t>
        </is>
      </c>
      <c r="E53" s="5" t="inlineStr">
        <is>
          <t>Filete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40679.672</v>
      </c>
      <c r="O53" s="7" t="n">
        <v>124.201834862385</v>
      </c>
      <c r="P53" s="7" t="n">
        <v>141.816513761468</v>
      </c>
      <c r="Q53" s="10" t="n">
        <v>40679.672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1012157</v>
      </c>
      <c r="D54" s="4" t="inlineStr">
        <is>
          <t>PO Tru Ala 8x5@ Fi Cj AS</t>
        </is>
      </c>
      <c r="E54" s="5" t="inlineStr">
        <is>
          <t>Ala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30844.8</v>
      </c>
      <c r="O54" s="7" t="n">
        <v>123.470588235294</v>
      </c>
      <c r="P54" s="7" t="n">
        <v>142</v>
      </c>
      <c r="Q54" s="10" t="n">
        <v>30844.8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1012158</v>
      </c>
      <c r="D55" s="4" t="inlineStr">
        <is>
          <t>PO File s/t 8x5 Mr@ Fi Cj AS</t>
        </is>
      </c>
      <c r="E55" s="5" t="inlineStr">
        <is>
          <t>Filete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1397.088</v>
      </c>
      <c r="O55" s="7" t="n">
        <v>196</v>
      </c>
      <c r="P55" s="7" t="n">
        <v>237</v>
      </c>
      <c r="Q55" s="10" t="n">
        <v>1397.088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1012159</v>
      </c>
      <c r="D56" s="4" t="inlineStr">
        <is>
          <t>PO Tru Ctro Ala 60-80 8x5 Mr@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13426.56</v>
      </c>
      <c r="O56" s="7" t="n">
        <v>169</v>
      </c>
      <c r="P56" s="7" t="n">
        <v>169</v>
      </c>
      <c r="Q56" s="10" t="n">
        <v>13426.56</v>
      </c>
      <c r="R56" s="9" t="n">
        <v>199.584</v>
      </c>
      <c r="S56" s="7" t="n">
        <v>185</v>
      </c>
      <c r="T56" s="7" t="n">
        <v>203</v>
      </c>
      <c r="U56" s="10" t="n">
        <v>199.584</v>
      </c>
      <c r="V56" s="11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1012161</v>
      </c>
      <c r="D57" s="4" t="inlineStr">
        <is>
          <t>PO Ala Ctro 8x5 Mr@ Cj 20k AS</t>
        </is>
      </c>
      <c r="E57" s="5" t="inlineStr">
        <is>
          <t>Ala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12700.8</v>
      </c>
      <c r="O57" s="7" t="n">
        <v>143.285714285714</v>
      </c>
      <c r="P57" s="7" t="n">
        <v>167.285714285714</v>
      </c>
      <c r="Q57" s="10" t="n">
        <v>12700.8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1012165</v>
      </c>
      <c r="D58" s="4" t="inlineStr">
        <is>
          <t>PO Tru-Ctro Ala 4x10 Mr@ Zi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20248.704</v>
      </c>
      <c r="O58" s="7" t="n">
        <v>131.539426523298</v>
      </c>
      <c r="P58" s="7" t="n">
        <v>140.747311827957</v>
      </c>
      <c r="Q58" s="10" t="n">
        <v>20248.704</v>
      </c>
      <c r="R58" s="9" t="n">
        <v>90.72</v>
      </c>
      <c r="S58" s="7" t="n">
        <v>131.8</v>
      </c>
      <c r="T58" s="7" t="n">
        <v>141.2</v>
      </c>
      <c r="U58" s="10" t="n">
        <v>90.72</v>
      </c>
      <c r="V58" s="11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1012167</v>
      </c>
      <c r="D59" s="4" t="inlineStr">
        <is>
          <t>PO PchDeh 4x10 Mr@ Zi Cj 20k AS</t>
        </is>
      </c>
      <c r="E59" s="5" t="inlineStr">
        <is>
          <t>Pechuga Desh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9980.064</v>
      </c>
      <c r="O59" s="7" t="n">
        <v>137.727786915996</v>
      </c>
      <c r="P59" s="7" t="n">
        <v>167.182187208419</v>
      </c>
      <c r="Q59" s="10" t="n">
        <v>9980.064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1012483</v>
      </c>
      <c r="D60" s="4" t="inlineStr">
        <is>
          <t>PO Tru-Ctro Ala 4x10 Mr@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39916.8</v>
      </c>
      <c r="O60" s="7" t="n">
        <v>128</v>
      </c>
      <c r="P60" s="7" t="n">
        <v>142</v>
      </c>
      <c r="Q60" s="10" t="n">
        <v>39916.8</v>
      </c>
      <c r="R60" s="9" t="n">
        <v>18.144</v>
      </c>
      <c r="S60" s="7" t="n">
        <v>183</v>
      </c>
      <c r="T60" s="7" t="n">
        <v>183</v>
      </c>
      <c r="U60" s="10" t="n">
        <v>18.144</v>
      </c>
      <c r="V60" s="11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1012518</v>
      </c>
      <c r="D61" s="4" t="inlineStr">
        <is>
          <t>PO File s/t  RC´S 8x5@ Cj AS</t>
        </is>
      </c>
      <c r="E61" s="5" t="inlineStr">
        <is>
          <t>Filete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11448.864</v>
      </c>
      <c r="O61" s="7" t="n">
        <v>169</v>
      </c>
      <c r="P61" s="7" t="n">
        <v>178</v>
      </c>
      <c r="Q61" s="10" t="n">
        <v>11448.864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1012521</v>
      </c>
      <c r="D62" s="4" t="inlineStr">
        <is>
          <t>PO PchDeh 6oz Mr@ Cj AS</t>
        </is>
      </c>
      <c r="E62" s="5" t="inlineStr">
        <is>
          <t>Pechuga Desh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272.16</v>
      </c>
      <c r="O62" s="7" t="n">
        <v>127</v>
      </c>
      <c r="P62" s="7" t="n">
        <v>142</v>
      </c>
      <c r="Q62" s="10" t="n">
        <v>272.16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1012523</v>
      </c>
      <c r="D63" s="4" t="inlineStr">
        <is>
          <t>PO PchDeh 8oz Mr@ Cj AS</t>
        </is>
      </c>
      <c r="E63" s="5" t="inlineStr">
        <is>
          <t>Pechuga Desh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4989.6</v>
      </c>
      <c r="O63" s="7" t="n">
        <v>122</v>
      </c>
      <c r="P63" s="7" t="n">
        <v>129</v>
      </c>
      <c r="Q63" s="10" t="n">
        <v>4989.6</v>
      </c>
      <c r="R63" s="9" t="n">
        <v>18.144</v>
      </c>
      <c r="S63" s="7" t="n">
        <v>136</v>
      </c>
      <c r="T63" s="7" t="n">
        <v>142</v>
      </c>
      <c r="U63" s="10" t="n">
        <v>18.144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1020828</v>
      </c>
      <c r="D64" s="4" t="inlineStr">
        <is>
          <t>GO BB Ribs 20-24 Oz@ Cj 10k AS</t>
        </is>
      </c>
      <c r="E64" s="5" t="inlineStr">
        <is>
          <t>Chuleta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620</v>
      </c>
      <c r="O64" s="7" t="n">
        <v>143.548387096774</v>
      </c>
      <c r="P64" s="7" t="n">
        <v>184.193548387097</v>
      </c>
      <c r="Q64" s="10" t="n">
        <v>620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1021398</v>
      </c>
      <c r="D65" s="4" t="inlineStr">
        <is>
          <t>GO File C/cab@ Cj 5k AS</t>
        </is>
      </c>
      <c r="E65" s="5" t="inlineStr">
        <is>
          <t>Filete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2265</v>
      </c>
      <c r="O65" s="7" t="n">
        <v>134</v>
      </c>
      <c r="P65" s="7" t="n">
        <v>183</v>
      </c>
      <c r="Q65" s="10" t="n">
        <v>2265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1023050</v>
      </c>
      <c r="D66" s="4" t="inlineStr">
        <is>
          <t>GO Lom Centro@ Cj 16k AS</t>
        </is>
      </c>
      <c r="E66" s="5" t="inlineStr">
        <is>
          <t>Lomo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0</v>
      </c>
      <c r="O66" s="7" t="n">
        <v>0</v>
      </c>
      <c r="P66" s="7" t="n">
        <v>0</v>
      </c>
      <c r="Q66" s="8" t="n">
        <v>0</v>
      </c>
      <c r="R66" s="9" t="n">
        <v>39.226</v>
      </c>
      <c r="S66" s="7" t="n">
        <v>203</v>
      </c>
      <c r="T66" s="7" t="n">
        <v>240</v>
      </c>
      <c r="U66" s="10" t="n">
        <v>39.226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1023175</v>
      </c>
      <c r="D67" s="4" t="inlineStr">
        <is>
          <t>GO Pp Pna USA@ Cj Muestra SAG</t>
        </is>
      </c>
      <c r="E67" s="5" t="inlineStr">
        <is>
          <t>Muestra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46.9</v>
      </c>
      <c r="O67" s="7" t="n">
        <v>133</v>
      </c>
      <c r="P67" s="7" t="n">
        <v>206</v>
      </c>
      <c r="Q67" s="10" t="n">
        <v>46.9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1030379</v>
      </c>
      <c r="D68" s="4" t="inlineStr">
        <is>
          <t>PV PchDeh S/p@ Bo Cj 20k SO</t>
        </is>
      </c>
      <c r="E68" s="5" t="inlineStr">
        <is>
          <t>Pech Desh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18811.18</v>
      </c>
      <c r="O68" s="7" t="n">
        <v>128.965284474446</v>
      </c>
      <c r="P68" s="7" t="n">
        <v>153.01350048216</v>
      </c>
      <c r="Q68" s="10" t="n">
        <v>18811.18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1030745</v>
      </c>
      <c r="D69" s="4" t="inlineStr">
        <is>
          <t>PV Higad 40Lb@ Bo Cj 18k SO</t>
        </is>
      </c>
      <c r="E69" s="5" t="inlineStr">
        <is>
          <t>Menudencias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1106.784</v>
      </c>
      <c r="O69" s="7" t="n">
        <v>132</v>
      </c>
      <c r="P69" s="7" t="n">
        <v>134</v>
      </c>
      <c r="Q69" s="10" t="n">
        <v>1106.784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1030782</v>
      </c>
      <c r="D70" s="4" t="inlineStr">
        <is>
          <t>PV Pech USA 12-15 LB @BO Hor Cj 15k AS</t>
        </is>
      </c>
      <c r="E70" s="5" t="inlineStr">
        <is>
          <t>Pech Desh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11.683</v>
      </c>
      <c r="S70" s="7" t="n">
        <v>219</v>
      </c>
      <c r="T70" s="7" t="n">
        <v>220</v>
      </c>
      <c r="U70" s="10" t="n">
        <v>11.683</v>
      </c>
      <c r="V70" s="11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1030783</v>
      </c>
      <c r="D71" s="4" t="inlineStr">
        <is>
          <t>PV Pch MA 8% 18-20 Lb@ Bo Cj 20k AS</t>
        </is>
      </c>
      <c r="E71" s="5" t="inlineStr">
        <is>
          <t>Pech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1857.463</v>
      </c>
      <c r="O71" s="7" t="n">
        <v>134</v>
      </c>
      <c r="P71" s="7" t="n">
        <v>142</v>
      </c>
      <c r="Q71" s="10" t="n">
        <v>1857.463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Pavo</t>
        </is>
      </c>
      <c r="B72" s="4" t="inlineStr">
        <is>
          <t>Agro America</t>
        </is>
      </c>
      <c r="C72" s="4" t="n">
        <v>1030818</v>
      </c>
      <c r="D72" s="4" t="inlineStr">
        <is>
          <t>PV Fil C/ten MA NMr@ Cj 40 Lb AS</t>
        </is>
      </c>
      <c r="E72" s="5" t="inlineStr">
        <is>
          <t>Pech Desh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3700.56</v>
      </c>
      <c r="O72" s="7" t="n">
        <v>135</v>
      </c>
      <c r="P72" s="7" t="n">
        <v>139</v>
      </c>
      <c r="Q72" s="10" t="n">
        <v>3700.56</v>
      </c>
      <c r="R72" s="9" t="n">
        <v>0</v>
      </c>
      <c r="S72" s="7" t="n">
        <v>0</v>
      </c>
      <c r="T72" s="7" t="n">
        <v>0</v>
      </c>
      <c r="U72" s="8" t="n">
        <v>0</v>
      </c>
      <c r="V72" s="11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1100570</v>
      </c>
      <c r="D73" s="4" t="inlineStr">
        <is>
          <t>Figuritas Pollo@ Bo 18x1.5 Lb Cj AS</t>
        </is>
      </c>
      <c r="E73" s="5" t="inlineStr">
        <is>
          <t>Empanizado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257.04</v>
      </c>
      <c r="O73" s="7" t="n">
        <v>175</v>
      </c>
      <c r="P73" s="7" t="n">
        <v>183</v>
      </c>
      <c r="Q73" s="10" t="n">
        <v>257.04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Elaborado</t>
        </is>
      </c>
      <c r="B74" s="4" t="inlineStr">
        <is>
          <t>Agro America</t>
        </is>
      </c>
      <c r="C74" s="4" t="n">
        <v>1100602</v>
      </c>
      <c r="D74" s="4" t="inlineStr">
        <is>
          <t>File Pollo PR@ Bo 18x1.5 Lb Cj AS</t>
        </is>
      </c>
      <c r="E74" s="5" t="inlineStr">
        <is>
          <t>Empanizado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7588.8</v>
      </c>
      <c r="O74" s="7" t="n">
        <v>175</v>
      </c>
      <c r="P74" s="7" t="n">
        <v>183</v>
      </c>
      <c r="Q74" s="10" t="n">
        <v>7588.8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1011701</v>
      </c>
      <c r="D75" s="4" t="inlineStr">
        <is>
          <t>PO PchDeh NMr@ Cj 20k AS</t>
        </is>
      </c>
      <c r="E75" s="5" t="inlineStr">
        <is>
          <t>Pechuga Desh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18140.992</v>
      </c>
      <c r="O75" s="7" t="n">
        <v>177</v>
      </c>
      <c r="P75" s="7" t="n">
        <v>203</v>
      </c>
      <c r="Q75" s="10" t="n">
        <v>18140.992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1012108</v>
      </c>
      <c r="D76" s="4" t="inlineStr">
        <is>
          <t>PO PchDeh 5oz Mr@ Cj AS</t>
        </is>
      </c>
      <c r="E76" s="5" t="inlineStr">
        <is>
          <t>Pechuga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20956.32</v>
      </c>
      <c r="O76" s="7" t="n">
        <v>113.952380952381</v>
      </c>
      <c r="P76" s="7" t="n">
        <v>135.571428571429</v>
      </c>
      <c r="Q76" s="10" t="n">
        <v>20956.32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1012109</v>
      </c>
      <c r="D77" s="4" t="inlineStr">
        <is>
          <t>PO PchDeh 6oz Mr@ Cj AS</t>
        </is>
      </c>
      <c r="E77" s="5" t="inlineStr">
        <is>
          <t>Pechuga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59149.44</v>
      </c>
      <c r="O77" s="7" t="n">
        <v>113.674846625767</v>
      </c>
      <c r="P77" s="7" t="n">
        <v>123.263803680982</v>
      </c>
      <c r="Q77" s="10" t="n">
        <v>59149.44</v>
      </c>
      <c r="R77" s="9" t="n">
        <v>127.008</v>
      </c>
      <c r="S77" s="7" t="n">
        <v>157</v>
      </c>
      <c r="T77" s="7" t="n">
        <v>175.285714285714</v>
      </c>
      <c r="U77" s="10" t="n">
        <v>127.008</v>
      </c>
      <c r="V77" s="11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1012110</v>
      </c>
      <c r="D78" s="4" t="inlineStr">
        <is>
          <t>PO PchDeh 7oz Mr@ Cj AS</t>
        </is>
      </c>
      <c r="E78" s="5" t="inlineStr">
        <is>
          <t>Pechuga Desh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94258.08</v>
      </c>
      <c r="O78" s="7" t="n">
        <v>117.766891241578</v>
      </c>
      <c r="P78" s="7" t="n">
        <v>122.363426371511</v>
      </c>
      <c r="Q78" s="10" t="n">
        <v>94258.08</v>
      </c>
      <c r="R78" s="9" t="n">
        <v>72.57599999999999</v>
      </c>
      <c r="S78" s="7" t="n">
        <v>122</v>
      </c>
      <c r="T78" s="7" t="n">
        <v>127</v>
      </c>
      <c r="U78" s="10" t="n">
        <v>72.57599999999999</v>
      </c>
      <c r="V78" s="11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1012145</v>
      </c>
      <c r="D79" s="4" t="inlineStr">
        <is>
          <t>PO PchDeh S/p/g/f &lt;140@ Fi Cj 20k AS</t>
        </is>
      </c>
      <c r="E79" s="5" t="inlineStr">
        <is>
          <t>Pechuga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27968.391</v>
      </c>
      <c r="O79" s="7" t="n">
        <v>126.464354527938</v>
      </c>
      <c r="P79" s="7" t="n">
        <v>155.675016056519</v>
      </c>
      <c r="Q79" s="10" t="n">
        <v>27968.391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1012147</v>
      </c>
      <c r="D80" s="4" t="inlineStr">
        <is>
          <t>PO File s/t Mr@ Fi Cj 17k AS</t>
        </is>
      </c>
      <c r="E80" s="5" t="inlineStr">
        <is>
          <t>Filete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1221.408</v>
      </c>
      <c r="O80" s="7" t="n">
        <v>125</v>
      </c>
      <c r="P80" s="7" t="n">
        <v>138</v>
      </c>
      <c r="Q80" s="10" t="n">
        <v>1221.408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1012148</v>
      </c>
      <c r="D81" s="4" t="inlineStr">
        <is>
          <t>PO Tru-Ctro Ala 60-80 Mr@ Fi Cj 20k AS</t>
        </is>
      </c>
      <c r="E81" s="5" t="inlineStr">
        <is>
          <t>Ala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29638.95</v>
      </c>
      <c r="O81" s="7" t="n">
        <v>106</v>
      </c>
      <c r="P81" s="7" t="n">
        <v>110</v>
      </c>
      <c r="Q81" s="10" t="n">
        <v>29638.95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1012157</v>
      </c>
      <c r="D82" s="4" t="inlineStr">
        <is>
          <t>PO Tru Ala 8x5@ Fi Cj AS</t>
        </is>
      </c>
      <c r="E82" s="5" t="inlineStr">
        <is>
          <t>Ala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15422.4</v>
      </c>
      <c r="O82" s="7" t="n">
        <v>125.2</v>
      </c>
      <c r="P82" s="7" t="n">
        <v>142</v>
      </c>
      <c r="Q82" s="10" t="n">
        <v>15422.4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1012158</v>
      </c>
      <c r="D83" s="4" t="inlineStr">
        <is>
          <t>PO File s/t 8x5 Mr@ Fi Cj AS</t>
        </is>
      </c>
      <c r="E83" s="5" t="inlineStr">
        <is>
          <t>Filete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12991.104</v>
      </c>
      <c r="O83" s="7" t="n">
        <v>116.209497206704</v>
      </c>
      <c r="P83" s="7" t="n">
        <v>122.562849162011</v>
      </c>
      <c r="Q83" s="10" t="n">
        <v>12991.104</v>
      </c>
      <c r="R83" s="9" t="n">
        <v>18.144</v>
      </c>
      <c r="S83" s="7" t="n">
        <v>98</v>
      </c>
      <c r="T83" s="7" t="n">
        <v>99</v>
      </c>
      <c r="U83" s="10" t="n">
        <v>18.144</v>
      </c>
      <c r="V83" s="11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1012159</v>
      </c>
      <c r="D84" s="4" t="inlineStr">
        <is>
          <t>PO Tru Ctro Ala 60-80 8x5 Mr@ Fi Cj AS</t>
        </is>
      </c>
      <c r="E84" s="5" t="inlineStr">
        <is>
          <t>Ala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4064.256</v>
      </c>
      <c r="O84" s="7" t="n">
        <v>114.245535714286</v>
      </c>
      <c r="P84" s="7" t="n">
        <v>114.245535714286</v>
      </c>
      <c r="Q84" s="10" t="n">
        <v>4064.256</v>
      </c>
      <c r="R84" s="9" t="n">
        <v>199.584</v>
      </c>
      <c r="S84" s="7" t="n">
        <v>185</v>
      </c>
      <c r="T84" s="7" t="n">
        <v>203</v>
      </c>
      <c r="U84" s="10" t="n">
        <v>199.584</v>
      </c>
      <c r="V84" s="11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1012160</v>
      </c>
      <c r="D85" s="4" t="inlineStr">
        <is>
          <t>PO PchDeh 8x5 Mr@ Fi Cj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3628.8</v>
      </c>
      <c r="O85" s="7" t="n">
        <v>114</v>
      </c>
      <c r="P85" s="7" t="n">
        <v>114</v>
      </c>
      <c r="Q85" s="10" t="n">
        <v>3628.8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1012161</v>
      </c>
      <c r="D86" s="4" t="inlineStr">
        <is>
          <t>PO Ala Ctro 8x5 Mr@ Cj 20k AS</t>
        </is>
      </c>
      <c r="E86" s="5" t="inlineStr">
        <is>
          <t>Ala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1705.507</v>
      </c>
      <c r="O86" s="7" t="n">
        <v>139.638308725792</v>
      </c>
      <c r="P86" s="7" t="n">
        <v>167.042553915053</v>
      </c>
      <c r="Q86" s="10" t="n">
        <v>1705.507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1012163</v>
      </c>
      <c r="D87" s="4" t="inlineStr">
        <is>
          <t>PO File s/t 4x10 Mr@ Zi Cj 20k AS</t>
        </is>
      </c>
      <c r="E87" s="5" t="inlineStr">
        <is>
          <t>Filete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19885.824</v>
      </c>
      <c r="O87" s="7" t="n">
        <v>98</v>
      </c>
      <c r="P87" s="7" t="n">
        <v>114</v>
      </c>
      <c r="Q87" s="10" t="n">
        <v>19885.824</v>
      </c>
      <c r="R87" s="9" t="n">
        <v>72.57599999999999</v>
      </c>
      <c r="S87" s="7" t="n">
        <v>98</v>
      </c>
      <c r="T87" s="7" t="n">
        <v>114</v>
      </c>
      <c r="U87" s="10" t="n">
        <v>72.57599999999999</v>
      </c>
      <c r="V87" s="11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1012165</v>
      </c>
      <c r="D88" s="4" t="inlineStr">
        <is>
          <t>PO Tru-Ctro Ala 4x10 Mr@ Zi Cj AS</t>
        </is>
      </c>
      <c r="E88" s="5" t="inlineStr">
        <is>
          <t>Ala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23442.048</v>
      </c>
      <c r="O88" s="7" t="n">
        <v>120.373839009288</v>
      </c>
      <c r="P88" s="7" t="n">
        <v>133.160990712074</v>
      </c>
      <c r="Q88" s="10" t="n">
        <v>23442.048</v>
      </c>
      <c r="R88" s="9" t="n">
        <v>145.152</v>
      </c>
      <c r="S88" s="7" t="n">
        <v>127.125</v>
      </c>
      <c r="T88" s="7" t="n">
        <v>136.625</v>
      </c>
      <c r="U88" s="10" t="n">
        <v>145.152</v>
      </c>
      <c r="V88" s="11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1012167</v>
      </c>
      <c r="D89" s="4" t="inlineStr">
        <is>
          <t>PO PchDeh 4x10 Mr@ Zi Cj 20k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22789.728</v>
      </c>
      <c r="O89" s="7" t="n">
        <v>96.80671291908359</v>
      </c>
      <c r="P89" s="7" t="n">
        <v>104.161786573319</v>
      </c>
      <c r="Q89" s="10" t="n">
        <v>22789.728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1012483</v>
      </c>
      <c r="D90" s="4" t="inlineStr">
        <is>
          <t>PO Tru-Ctro Ala 4x10 Mr@ Cj AS</t>
        </is>
      </c>
      <c r="E90" s="5" t="inlineStr">
        <is>
          <t>Ala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7838.208</v>
      </c>
      <c r="O90" s="7" t="n">
        <v>127.009259259259</v>
      </c>
      <c r="P90" s="7" t="n">
        <v>142</v>
      </c>
      <c r="Q90" s="10" t="n">
        <v>7838.208</v>
      </c>
      <c r="R90" s="9" t="n">
        <v>18.144</v>
      </c>
      <c r="S90" s="7" t="n">
        <v>183</v>
      </c>
      <c r="T90" s="7" t="n">
        <v>183</v>
      </c>
      <c r="U90" s="10" t="n">
        <v>18.144</v>
      </c>
      <c r="V90" s="11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1012518</v>
      </c>
      <c r="D91" s="4" t="inlineStr">
        <is>
          <t>PO File s/t  RC´S 8x5@ Cj AS</t>
        </is>
      </c>
      <c r="E91" s="5" t="inlineStr">
        <is>
          <t>Filete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18180.288</v>
      </c>
      <c r="O91" s="7" t="n">
        <v>94.1497005988024</v>
      </c>
      <c r="P91" s="7" t="n">
        <v>142.071856287425</v>
      </c>
      <c r="Q91" s="10" t="n">
        <v>18180.288</v>
      </c>
      <c r="R91" s="9" t="n">
        <v>0</v>
      </c>
      <c r="S91" s="7" t="n">
        <v>0</v>
      </c>
      <c r="T91" s="7" t="n">
        <v>0</v>
      </c>
      <c r="U91" s="8" t="n">
        <v>0</v>
      </c>
      <c r="V91" s="11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1012521</v>
      </c>
      <c r="D92" s="4" t="inlineStr">
        <is>
          <t>PO PchDeh 6oz Mr@ Cj AS</t>
        </is>
      </c>
      <c r="E92" s="5" t="inlineStr">
        <is>
          <t>Pechuga Desh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35471.52</v>
      </c>
      <c r="O92" s="7" t="n">
        <v>101.854219948849</v>
      </c>
      <c r="P92" s="7" t="n">
        <v>111.09462915601</v>
      </c>
      <c r="Q92" s="10" t="n">
        <v>35471.52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1012522</v>
      </c>
      <c r="D93" s="4" t="inlineStr">
        <is>
          <t>PO PchDeh 7oz Mr@ Cj AS</t>
        </is>
      </c>
      <c r="E93" s="5" t="inlineStr">
        <is>
          <t>Pechuga Desh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30844.8</v>
      </c>
      <c r="O93" s="7" t="n">
        <v>99.7647058823529</v>
      </c>
      <c r="P93" s="7" t="n">
        <v>100.470588235294</v>
      </c>
      <c r="Q93" s="10" t="n">
        <v>30844.8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1012523</v>
      </c>
      <c r="D94" s="4" t="inlineStr">
        <is>
          <t>PO PchDeh 8oz Mr@ Cj AS</t>
        </is>
      </c>
      <c r="E94" s="5" t="inlineStr">
        <is>
          <t>Pechuga Desh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18162.144</v>
      </c>
      <c r="O94" s="7" t="n">
        <v>99.022977022977</v>
      </c>
      <c r="P94" s="7" t="n">
        <v>100.028971028971</v>
      </c>
      <c r="Q94" s="10" t="n">
        <v>18162.144</v>
      </c>
      <c r="R94" s="9" t="n">
        <v>18.144</v>
      </c>
      <c r="S94" s="7" t="n">
        <v>136</v>
      </c>
      <c r="T94" s="7" t="n">
        <v>142</v>
      </c>
      <c r="U94" s="10" t="n">
        <v>18.144</v>
      </c>
      <c r="V94" s="11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1012524</v>
      </c>
      <c r="D95" s="4" t="inlineStr">
        <is>
          <t>PO PchDeh 9oz Mr@ Cj AS</t>
        </is>
      </c>
      <c r="E95" s="5" t="inlineStr">
        <is>
          <t>Pechuga Desh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5806.08</v>
      </c>
      <c r="O95" s="7" t="n">
        <v>98</v>
      </c>
      <c r="P95" s="7" t="n">
        <v>100</v>
      </c>
      <c r="Q95" s="10" t="n">
        <v>5806.08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inlineStr">
        <is>
          <t>Chuleta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610</v>
      </c>
      <c r="O96" s="7" t="n">
        <v>142.262295081967</v>
      </c>
      <c r="P96" s="7" t="n">
        <v>181.508196721311</v>
      </c>
      <c r="Q96" s="10" t="n">
        <v>610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inlineStr">
        <is>
          <t>Filete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134</v>
      </c>
      <c r="P97" s="7" t="n">
        <v>183</v>
      </c>
      <c r="Q97" s="10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inlineStr">
        <is>
          <t>Prolijado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98</v>
      </c>
      <c r="P98" s="7" t="n">
        <v>98</v>
      </c>
      <c r="Q98" s="10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inlineStr">
        <is>
          <t>Lomo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203</v>
      </c>
      <c r="T99" s="7" t="n">
        <v>240</v>
      </c>
      <c r="U99" s="10" t="n">
        <v>39.226</v>
      </c>
      <c r="V99" s="11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inlineStr">
        <is>
          <t>Muestra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133</v>
      </c>
      <c r="P100" s="7" t="n">
        <v>206</v>
      </c>
      <c r="Q100" s="10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Pavo</t>
        </is>
      </c>
      <c r="B101" s="4" t="inlineStr">
        <is>
          <t>Agro America</t>
        </is>
      </c>
      <c r="C101" s="4" t="n">
        <v>1030228</v>
      </c>
      <c r="D101" s="4" t="inlineStr">
        <is>
          <t>PV TruDeh Cort S/p@ Bo Cj  SO</t>
        </is>
      </c>
      <c r="E101" s="5" t="inlineStr">
        <is>
          <t>Trutro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163.296</v>
      </c>
      <c r="O101" s="7" t="n">
        <v>93</v>
      </c>
      <c r="P101" s="7" t="n">
        <v>98</v>
      </c>
      <c r="Q101" s="10" t="n">
        <v>163.296</v>
      </c>
      <c r="R101" s="9" t="n">
        <v>0</v>
      </c>
      <c r="S101" s="7" t="n">
        <v>0</v>
      </c>
      <c r="T101" s="7" t="n">
        <v>0</v>
      </c>
      <c r="U101" s="8" t="n">
        <v>0</v>
      </c>
      <c r="V101" s="11" t="n"/>
    </row>
    <row r="102">
      <c r="A102" s="4" t="inlineStr">
        <is>
          <t>Pavo</t>
        </is>
      </c>
      <c r="B102" s="4" t="inlineStr">
        <is>
          <t>Agro America</t>
        </is>
      </c>
      <c r="C102" s="4" t="n">
        <v>1030239</v>
      </c>
      <c r="D102" s="4" t="inlineStr">
        <is>
          <t>PV Ctro Pta Ala 30 Lb@ Bo Cj SO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23912.77</v>
      </c>
      <c r="O102" s="7" t="n">
        <v>101</v>
      </c>
      <c r="P102" s="7" t="n">
        <v>101</v>
      </c>
      <c r="Q102" s="10" t="n">
        <v>23912.77</v>
      </c>
      <c r="R102" s="9" t="n">
        <v>95.27</v>
      </c>
      <c r="S102" s="7" t="n">
        <v>101</v>
      </c>
      <c r="T102" s="7" t="n">
        <v>101</v>
      </c>
      <c r="U102" s="10" t="n">
        <v>95.27</v>
      </c>
      <c r="V102" s="11" t="n"/>
    </row>
    <row r="103">
      <c r="A103" s="4" t="inlineStr">
        <is>
          <t>Pavo</t>
        </is>
      </c>
      <c r="B103" s="4" t="inlineStr">
        <is>
          <t>Agro America</t>
        </is>
      </c>
      <c r="C103" s="4" t="n">
        <v>1030379</v>
      </c>
      <c r="D103" s="4" t="inlineStr">
        <is>
          <t>PV PchDeh S/p@ Bo Cj 20k SO</t>
        </is>
      </c>
      <c r="E103" s="5" t="inlineStr">
        <is>
          <t>Pech Desh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1940.98</v>
      </c>
      <c r="O103" s="7" t="n">
        <v>130</v>
      </c>
      <c r="P103" s="7" t="n">
        <v>167</v>
      </c>
      <c r="Q103" s="10" t="n">
        <v>1940.98</v>
      </c>
      <c r="R103" s="9" t="n">
        <v>6584.82</v>
      </c>
      <c r="S103" s="7" t="n">
        <v>127.044077134986</v>
      </c>
      <c r="T103" s="7" t="n">
        <v>127.044077134986</v>
      </c>
      <c r="U103" s="10" t="n">
        <v>6584.82</v>
      </c>
      <c r="V103" s="11" t="n"/>
    </row>
    <row r="104">
      <c r="A104" s="4" t="inlineStr">
        <is>
          <t>Pavo</t>
        </is>
      </c>
      <c r="B104" s="4" t="inlineStr">
        <is>
          <t>Agro America</t>
        </is>
      </c>
      <c r="C104" s="4" t="n">
        <v>1030452</v>
      </c>
      <c r="D104" s="4" t="inlineStr">
        <is>
          <t>PV Pech USA 10 - 12 LB@ Bo Hor Cj 11k SO</t>
        </is>
      </c>
      <c r="E104" s="5" t="inlineStr">
        <is>
          <t>Pech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12186.24</v>
      </c>
      <c r="O104" s="7" t="n">
        <v>94.0001311315057</v>
      </c>
      <c r="P104" s="7" t="n">
        <v>108.00015066173</v>
      </c>
      <c r="Q104" s="10" t="n">
        <v>12186.24</v>
      </c>
      <c r="R104" s="9" t="n">
        <v>111.707</v>
      </c>
      <c r="S104" s="7" t="n">
        <v>94</v>
      </c>
      <c r="T104" s="7" t="n">
        <v>108</v>
      </c>
      <c r="U104" s="10" t="n">
        <v>111.707</v>
      </c>
      <c r="V104" s="11" t="n"/>
    </row>
    <row r="105">
      <c r="A105" s="4" t="inlineStr">
        <is>
          <t>Pavo</t>
        </is>
      </c>
      <c r="B105" s="4" t="inlineStr">
        <is>
          <t>Agro America</t>
        </is>
      </c>
      <c r="C105" s="4" t="n">
        <v>1030745</v>
      </c>
      <c r="D105" s="4" t="inlineStr">
        <is>
          <t>PV Higad 40Lb@ Bo Cj 18k SO</t>
        </is>
      </c>
      <c r="E105" s="5" t="inlineStr">
        <is>
          <t>Menudencias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1106.784</v>
      </c>
      <c r="O105" s="7" t="n">
        <v>132</v>
      </c>
      <c r="P105" s="7" t="n">
        <v>134</v>
      </c>
      <c r="Q105" s="10" t="n">
        <v>1106.784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Pavo</t>
        </is>
      </c>
      <c r="B106" s="4" t="inlineStr">
        <is>
          <t>Agro America</t>
        </is>
      </c>
      <c r="C106" s="4" t="n">
        <v>1030773</v>
      </c>
      <c r="D106" s="4" t="inlineStr">
        <is>
          <t>PV Pch Filete 1 kg @Bo CJ 14Kg AS</t>
        </is>
      </c>
      <c r="E106" s="5" t="inlineStr">
        <is>
          <t>Pech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15022</v>
      </c>
      <c r="O106" s="7" t="n">
        <v>98</v>
      </c>
      <c r="P106" s="7" t="n">
        <v>99</v>
      </c>
      <c r="Q106" s="10" t="n">
        <v>15022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Pavo</t>
        </is>
      </c>
      <c r="B107" s="4" t="inlineStr">
        <is>
          <t>Agro America</t>
        </is>
      </c>
      <c r="C107" s="4" t="n">
        <v>1030782</v>
      </c>
      <c r="D107" s="4" t="inlineStr">
        <is>
          <t>PV Pech USA 12-15 LB @BO Hor Cj 15k AS</t>
        </is>
      </c>
      <c r="E107" s="5" t="inlineStr">
        <is>
          <t>Pech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10083.63</v>
      </c>
      <c r="O107" s="7" t="n">
        <v>92</v>
      </c>
      <c r="P107" s="7" t="n">
        <v>98</v>
      </c>
      <c r="Q107" s="10" t="n">
        <v>10083.63</v>
      </c>
      <c r="R107" s="9" t="n">
        <v>11.683</v>
      </c>
      <c r="S107" s="7" t="n">
        <v>219</v>
      </c>
      <c r="T107" s="7" t="n">
        <v>220</v>
      </c>
      <c r="U107" s="10" t="n">
        <v>11.683</v>
      </c>
      <c r="V107" s="11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1030783</v>
      </c>
      <c r="D108" s="4" t="inlineStr">
        <is>
          <t>PV Pch MA 8% 18-20 Lb@ Bo Cj 20k AS</t>
        </is>
      </c>
      <c r="E108" s="5" t="inlineStr">
        <is>
          <t>Pech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16.886</v>
      </c>
      <c r="S108" s="7" t="n">
        <v>134</v>
      </c>
      <c r="T108" s="7" t="n">
        <v>142</v>
      </c>
      <c r="U108" s="10" t="n">
        <v>16.886</v>
      </c>
      <c r="V108" s="11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1030818</v>
      </c>
      <c r="D109" s="4" t="inlineStr">
        <is>
          <t>PV Fil C/ten MA NMr@ Cj 40 Lb AS</t>
        </is>
      </c>
      <c r="E109" s="5" t="inlineStr">
        <is>
          <t>Pech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25885.78</v>
      </c>
      <c r="O109" s="7" t="n">
        <v>100.696566222845</v>
      </c>
      <c r="P109" s="7" t="n">
        <v>106.550805886475</v>
      </c>
      <c r="Q109" s="10" t="n">
        <v>25885.78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Elaborado</t>
        </is>
      </c>
      <c r="B110" s="4" t="inlineStr">
        <is>
          <t>Agro America</t>
        </is>
      </c>
      <c r="C110" s="4" t="n">
        <v>1100570</v>
      </c>
      <c r="D110" s="4" t="inlineStr">
        <is>
          <t>Figuritas Pollo@ Bo 18x1.5 Lb Cj AS</t>
        </is>
      </c>
      <c r="E110" s="5" t="inlineStr">
        <is>
          <t>Empanizado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257.04</v>
      </c>
      <c r="O110" s="7" t="n">
        <v>175</v>
      </c>
      <c r="P110" s="7" t="n">
        <v>183</v>
      </c>
      <c r="Q110" s="10" t="n">
        <v>257.04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Elaborado</t>
        </is>
      </c>
      <c r="B111" s="4" t="inlineStr">
        <is>
          <t>Agro America</t>
        </is>
      </c>
      <c r="C111" s="4" t="n">
        <v>1100602</v>
      </c>
      <c r="D111" s="4" t="inlineStr">
        <is>
          <t>File Pollo PR@ Bo 18x1.5 Lb Cj AS</t>
        </is>
      </c>
      <c r="E111" s="5" t="inlineStr">
        <is>
          <t>Empanizado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13794.48</v>
      </c>
      <c r="O111" s="7" t="n">
        <v>147.108251996451</v>
      </c>
      <c r="P111" s="7" t="n">
        <v>158.257320319432</v>
      </c>
      <c r="Q111" s="10" t="n">
        <v>13794.48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Pollo</t>
        </is>
      </c>
      <c r="B112" s="4" t="inlineStr">
        <is>
          <t>Agro America</t>
        </is>
      </c>
      <c r="C112" s="4" t="n">
        <v>1011701</v>
      </c>
      <c r="D112" s="4" t="inlineStr">
        <is>
          <t>PO PchDeh NMr@ Cj 20k AS</t>
        </is>
      </c>
      <c r="E112" s="5" t="inlineStr">
        <is>
          <t>Pechuga Desh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18192.241</v>
      </c>
      <c r="O112" s="7" t="n">
        <v>63.2703390967611</v>
      </c>
      <c r="P112" s="7" t="n">
        <v>77.2987958437886</v>
      </c>
      <c r="Q112" s="10" t="n">
        <v>18192.241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Pollo</t>
        </is>
      </c>
      <c r="B113" s="4" t="inlineStr">
        <is>
          <t>Agro America</t>
        </is>
      </c>
      <c r="C113" s="4" t="n">
        <v>1012108</v>
      </c>
      <c r="D113" s="4" t="inlineStr">
        <is>
          <t>PO PchDeh 5oz Mr@ Cj AS</t>
        </is>
      </c>
      <c r="E113" s="5" t="inlineStr">
        <is>
          <t>Pechuga Desh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10541.344</v>
      </c>
      <c r="O113" s="7" t="n">
        <v>114.046533724732</v>
      </c>
      <c r="P113" s="7" t="n">
        <v>134.707422507035</v>
      </c>
      <c r="Q113" s="10" t="n">
        <v>10541.344</v>
      </c>
      <c r="R113" s="9" t="n">
        <v>8164.8</v>
      </c>
      <c r="S113" s="7" t="n">
        <v>71</v>
      </c>
      <c r="T113" s="7" t="n">
        <v>80</v>
      </c>
      <c r="U113" s="10" t="n">
        <v>8164.8</v>
      </c>
      <c r="V113" s="11" t="n"/>
    </row>
    <row r="114">
      <c r="A114" s="4" t="inlineStr">
        <is>
          <t>Pollo</t>
        </is>
      </c>
      <c r="B114" s="4" t="inlineStr">
        <is>
          <t>Agro America</t>
        </is>
      </c>
      <c r="C114" s="4" t="n">
        <v>1012109</v>
      </c>
      <c r="D114" s="4" t="inlineStr">
        <is>
          <t>PO PchDeh 6oz Mr@ Cj AS</t>
        </is>
      </c>
      <c r="E114" s="5" t="inlineStr">
        <is>
          <t>Pechuga Desh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109589.693</v>
      </c>
      <c r="O114" s="7" t="n">
        <v>79.4503979220016</v>
      </c>
      <c r="P114" s="7" t="n">
        <v>88.9010659515216</v>
      </c>
      <c r="Q114" s="10" t="n">
        <v>109589.693</v>
      </c>
      <c r="R114" s="9" t="n">
        <v>326.592</v>
      </c>
      <c r="S114" s="7" t="n">
        <v>105.611111111111</v>
      </c>
      <c r="T114" s="7" t="n">
        <v>120.166666666667</v>
      </c>
      <c r="U114" s="10" t="n">
        <v>326.592</v>
      </c>
      <c r="V114" s="11" t="n"/>
    </row>
    <row r="115">
      <c r="A115" s="4" t="inlineStr">
        <is>
          <t>Pollo</t>
        </is>
      </c>
      <c r="B115" s="4" t="inlineStr">
        <is>
          <t>Agro America</t>
        </is>
      </c>
      <c r="C115" s="4" t="n">
        <v>1012110</v>
      </c>
      <c r="D115" s="4" t="inlineStr">
        <is>
          <t>PO PchDeh 7oz Mr@ Cj AS</t>
        </is>
      </c>
      <c r="E115" s="5" t="inlineStr">
        <is>
          <t>Pechuga Desh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143392.032</v>
      </c>
      <c r="O115" s="7" t="n">
        <v>95.64545109452111</v>
      </c>
      <c r="P115" s="7" t="n">
        <v>103.088700493483</v>
      </c>
      <c r="Q115" s="10" t="n">
        <v>143392.032</v>
      </c>
      <c r="R115" s="9" t="n">
        <v>15077.664</v>
      </c>
      <c r="S115" s="7" t="n">
        <v>77.3056558363418</v>
      </c>
      <c r="T115" s="7" t="n">
        <v>77.3658243080626</v>
      </c>
      <c r="U115" s="10" t="n">
        <v>15077.664</v>
      </c>
      <c r="V115" s="11" t="n"/>
    </row>
    <row r="116">
      <c r="A116" s="4" t="inlineStr">
        <is>
          <t>Pollo</t>
        </is>
      </c>
      <c r="B116" s="4" t="inlineStr">
        <is>
          <t>Agro America</t>
        </is>
      </c>
      <c r="C116" s="4" t="n">
        <v>1012111</v>
      </c>
      <c r="D116" s="4" t="inlineStr">
        <is>
          <t>PO PchDeh 8oz Mr@ Cj AS</t>
        </is>
      </c>
      <c r="E116" s="5" t="inlineStr">
        <is>
          <t>Pechuga Desh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13408.416</v>
      </c>
      <c r="O116" s="7" t="n">
        <v>68.23680649526391</v>
      </c>
      <c r="P116" s="7" t="n">
        <v>78.21380243572401</v>
      </c>
      <c r="Q116" s="10" t="n">
        <v>13408.416</v>
      </c>
      <c r="R116" s="9" t="n">
        <v>7257.6</v>
      </c>
      <c r="S116" s="7" t="n">
        <v>73</v>
      </c>
      <c r="T116" s="7" t="n">
        <v>80</v>
      </c>
      <c r="U116" s="10" t="n">
        <v>7257.6</v>
      </c>
      <c r="V116" s="11" t="n"/>
    </row>
    <row r="117">
      <c r="A117" s="4" t="inlineStr">
        <is>
          <t>Pollo</t>
        </is>
      </c>
      <c r="B117" s="4" t="inlineStr">
        <is>
          <t>Agro America</t>
        </is>
      </c>
      <c r="C117" s="4" t="n">
        <v>1012112</v>
      </c>
      <c r="D117" s="4" t="inlineStr">
        <is>
          <t>PO PchDeh 9oz Mr@ Cj AS</t>
        </is>
      </c>
      <c r="E117" s="5" t="inlineStr">
        <is>
          <t>Pechuga Desh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39916.8</v>
      </c>
      <c r="O117" s="7" t="n">
        <v>61</v>
      </c>
      <c r="P117" s="7" t="n">
        <v>78</v>
      </c>
      <c r="Q117" s="10" t="n">
        <v>39916.8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Pollo</t>
        </is>
      </c>
      <c r="B118" s="4" t="inlineStr">
        <is>
          <t>Agro America</t>
        </is>
      </c>
      <c r="C118" s="4" t="n">
        <v>1012145</v>
      </c>
      <c r="D118" s="4" t="inlineStr">
        <is>
          <t>PO PchDeh S/p/g/f &lt;140@ Fi Cj 20k AS</t>
        </is>
      </c>
      <c r="E118" s="5" t="inlineStr">
        <is>
          <t>Pechuga Desh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28291.725</v>
      </c>
      <c r="O118" s="7" t="n">
        <v>116.893333333333</v>
      </c>
      <c r="P118" s="7" t="n">
        <v>146.784761904762</v>
      </c>
      <c r="Q118" s="10" t="n">
        <v>28291.725</v>
      </c>
      <c r="R118" s="9" t="n">
        <v>21735.23</v>
      </c>
      <c r="S118" s="7" t="n">
        <v>66.8181818181818</v>
      </c>
      <c r="T118" s="7" t="n">
        <v>75.09090909090909</v>
      </c>
      <c r="U118" s="10" t="n">
        <v>21735.23</v>
      </c>
      <c r="V118" s="11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1012147</v>
      </c>
      <c r="D119" s="4" t="inlineStr">
        <is>
          <t>PO File s/t Mr@ Fi Cj 17k AS</t>
        </is>
      </c>
      <c r="E119" s="5" t="inlineStr">
        <is>
          <t>Filete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9330.200000000001</v>
      </c>
      <c r="O119" s="7" t="n">
        <v>62</v>
      </c>
      <c r="P119" s="7" t="n">
        <v>142</v>
      </c>
      <c r="Q119" s="10" t="n">
        <v>9330.200000000001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1012148</v>
      </c>
      <c r="D120" s="4" t="inlineStr">
        <is>
          <t>PO Tru-Ctro Ala 60-80 Mr@ Fi Cj 20k AS</t>
        </is>
      </c>
      <c r="E120" s="5" t="inlineStr">
        <is>
          <t>Ala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79522.201</v>
      </c>
      <c r="O120" s="7" t="n">
        <v>74.1951660266546</v>
      </c>
      <c r="P120" s="7" t="n">
        <v>80.74949175513891</v>
      </c>
      <c r="Q120" s="10" t="n">
        <v>79522.201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1012157</v>
      </c>
      <c r="D121" s="4" t="inlineStr">
        <is>
          <t>PO Tru Ala 8x5@ Fi Cj AS</t>
        </is>
      </c>
      <c r="E121" s="5" t="inlineStr">
        <is>
          <t>Ala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72.57599999999999</v>
      </c>
      <c r="O121" s="7" t="n">
        <v>126.25</v>
      </c>
      <c r="P121" s="7" t="n">
        <v>142</v>
      </c>
      <c r="Q121" s="10" t="n">
        <v>72.57599999999999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1012158</v>
      </c>
      <c r="D122" s="4" t="inlineStr">
        <is>
          <t>PO File s/t 8x5 Mr@ Fi Cj AS</t>
        </is>
      </c>
      <c r="E122" s="5" t="inlineStr">
        <is>
          <t>Filete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41332.032</v>
      </c>
      <c r="O122" s="7" t="n">
        <v>66.4170324846356</v>
      </c>
      <c r="P122" s="7" t="n">
        <v>80.8841088674276</v>
      </c>
      <c r="Q122" s="10" t="n">
        <v>41332.032</v>
      </c>
      <c r="R122" s="9" t="n">
        <v>18.144</v>
      </c>
      <c r="S122" s="7" t="n">
        <v>98</v>
      </c>
      <c r="T122" s="7" t="n">
        <v>99</v>
      </c>
      <c r="U122" s="10" t="n">
        <v>18.144</v>
      </c>
      <c r="V122" s="11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1012159</v>
      </c>
      <c r="D123" s="4" t="inlineStr">
        <is>
          <t>PO Tru Ctro Ala 60-80 8x5 Mr@ Fi Cj AS</t>
        </is>
      </c>
      <c r="E123" s="5" t="inlineStr">
        <is>
          <t>Ala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43944.768</v>
      </c>
      <c r="O123" s="7" t="n">
        <v>68.1515276630884</v>
      </c>
      <c r="P123" s="7" t="n">
        <v>78.1432700247729</v>
      </c>
      <c r="Q123" s="10" t="n">
        <v>43944.768</v>
      </c>
      <c r="R123" s="9" t="n">
        <v>217.728</v>
      </c>
      <c r="S123" s="7" t="n">
        <v>179.083333333333</v>
      </c>
      <c r="T123" s="7" t="n">
        <v>195.583333333333</v>
      </c>
      <c r="U123" s="10" t="n">
        <v>217.728</v>
      </c>
      <c r="V123" s="11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1012160</v>
      </c>
      <c r="D124" s="4" t="inlineStr">
        <is>
          <t>PO PchDeh 8x5 Mr@ Fi Cj AS</t>
        </is>
      </c>
      <c r="E124" s="5" t="inlineStr">
        <is>
          <t>Pechuga Desh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38465.28</v>
      </c>
      <c r="O124" s="7" t="n">
        <v>65.83962264150939</v>
      </c>
      <c r="P124" s="7" t="n">
        <v>71.1698113207547</v>
      </c>
      <c r="Q124" s="10" t="n">
        <v>38465.28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1012161</v>
      </c>
      <c r="D125" s="4" t="inlineStr">
        <is>
          <t>PO Ala Ctro 8x5 Mr@ Cj 20k AS</t>
        </is>
      </c>
      <c r="E125" s="5" t="inlineStr">
        <is>
          <t>Ala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7838.208</v>
      </c>
      <c r="O125" s="7" t="n">
        <v>83.3982722836648</v>
      </c>
      <c r="P125" s="7" t="n">
        <v>87.3797787708619</v>
      </c>
      <c r="Q125" s="10" t="n">
        <v>7838.208</v>
      </c>
      <c r="R125" s="9" t="n">
        <v>1034.172</v>
      </c>
      <c r="S125" s="7" t="n">
        <v>139</v>
      </c>
      <c r="T125" s="7" t="n">
        <v>167</v>
      </c>
      <c r="U125" s="10" t="n">
        <v>1034.172</v>
      </c>
      <c r="V125" s="11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1012163</v>
      </c>
      <c r="D126" s="4" t="inlineStr">
        <is>
          <t>PO File s/t 4x10 Mr@ Zi Cj 20k AS</t>
        </is>
      </c>
      <c r="E126" s="5" t="inlineStr">
        <is>
          <t>Filete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54069.12</v>
      </c>
      <c r="O126" s="7" t="n">
        <v>65.6265100671141</v>
      </c>
      <c r="P126" s="7" t="n">
        <v>73.03791946308721</v>
      </c>
      <c r="Q126" s="10" t="n">
        <v>54069.12</v>
      </c>
      <c r="R126" s="9" t="n">
        <v>108.864</v>
      </c>
      <c r="S126" s="7" t="n">
        <v>89.6666666666667</v>
      </c>
      <c r="T126" s="7" t="n">
        <v>101.333333333333</v>
      </c>
      <c r="U126" s="10" t="n">
        <v>108.864</v>
      </c>
      <c r="V126" s="11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1012165</v>
      </c>
      <c r="D127" s="4" t="inlineStr">
        <is>
          <t>PO Tru-Ctro Ala 4x10 Mr@ Zi Cj AS</t>
        </is>
      </c>
      <c r="E127" s="5" t="inlineStr">
        <is>
          <t>Ala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15204.869</v>
      </c>
      <c r="O127" s="7" t="n">
        <v>133.750268877686</v>
      </c>
      <c r="P127" s="7" t="n">
        <v>142.781136161055</v>
      </c>
      <c r="Q127" s="10" t="n">
        <v>15204.869</v>
      </c>
      <c r="R127" s="9" t="n">
        <v>163.296</v>
      </c>
      <c r="S127" s="7" t="n">
        <v>125.777777777778</v>
      </c>
      <c r="T127" s="7" t="n">
        <v>135.777777777778</v>
      </c>
      <c r="U127" s="10" t="n">
        <v>163.296</v>
      </c>
      <c r="V127" s="11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1012167</v>
      </c>
      <c r="D128" s="4" t="inlineStr">
        <is>
          <t>PO PchDeh 4x10 Mr@ Zi Cj 20k AS</t>
        </is>
      </c>
      <c r="E128" s="5" t="inlineStr">
        <is>
          <t>Pechuga Desh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53345.053</v>
      </c>
      <c r="O128" s="7" t="n">
        <v>78.6347828541852</v>
      </c>
      <c r="P128" s="7" t="n">
        <v>89.6629002505631</v>
      </c>
      <c r="Q128" s="10" t="n">
        <v>53345.053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1012483</v>
      </c>
      <c r="D129" s="4" t="inlineStr">
        <is>
          <t>PO Tru-Ctro Ala 4x10 Mr@ Cj AS</t>
        </is>
      </c>
      <c r="E129" s="5" t="inlineStr">
        <is>
          <t>Ala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79833.60000000001</v>
      </c>
      <c r="O129" s="7" t="n">
        <v>59.25</v>
      </c>
      <c r="P129" s="7" t="n">
        <v>62.5</v>
      </c>
      <c r="Q129" s="10" t="n">
        <v>79833.60000000001</v>
      </c>
      <c r="R129" s="9" t="n">
        <v>90.72</v>
      </c>
      <c r="S129" s="7" t="n">
        <v>139</v>
      </c>
      <c r="T129" s="7" t="n">
        <v>150.2</v>
      </c>
      <c r="U129" s="10" t="n">
        <v>90.72</v>
      </c>
      <c r="V129" s="11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1012518</v>
      </c>
      <c r="D130" s="4" t="inlineStr">
        <is>
          <t>PO File s/t  RC´S 8x5@ Cj AS</t>
        </is>
      </c>
      <c r="E130" s="5" t="inlineStr">
        <is>
          <t>Filete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16365.888</v>
      </c>
      <c r="O130" s="7" t="n">
        <v>94.16629711751661</v>
      </c>
      <c r="P130" s="7" t="n">
        <v>142.079822616408</v>
      </c>
      <c r="Q130" s="10" t="n">
        <v>16365.888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1012521</v>
      </c>
      <c r="D131" s="4" t="inlineStr">
        <is>
          <t>PO PchDeh 6oz Mr@ Cj AS</t>
        </is>
      </c>
      <c r="E131" s="5" t="inlineStr">
        <is>
          <t>Pechuga Desh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35888.832</v>
      </c>
      <c r="O131" s="7" t="n">
        <v>77.5793731041456</v>
      </c>
      <c r="P131" s="7" t="n">
        <v>88.6415571284126</v>
      </c>
      <c r="Q131" s="10" t="n">
        <v>35888.832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1012522</v>
      </c>
      <c r="D132" s="4" t="inlineStr">
        <is>
          <t>PO PchDeh 7oz Mr@ Cj AS</t>
        </is>
      </c>
      <c r="E132" s="5" t="inlineStr">
        <is>
          <t>Pechuga Desh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46176.477</v>
      </c>
      <c r="O132" s="7" t="n">
        <v>89.24557438628329</v>
      </c>
      <c r="P132" s="7" t="n">
        <v>90.9155152308393</v>
      </c>
      <c r="Q132" s="10" t="n">
        <v>46176.477</v>
      </c>
      <c r="R132" s="9" t="n">
        <v>4989.6</v>
      </c>
      <c r="S132" s="7" t="n">
        <v>77</v>
      </c>
      <c r="T132" s="7" t="n">
        <v>77</v>
      </c>
      <c r="U132" s="10" t="n">
        <v>4989.6</v>
      </c>
      <c r="V132" s="11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1012523</v>
      </c>
      <c r="D133" s="4" t="inlineStr">
        <is>
          <t>PO PchDeh 8oz Mr@ Cj AS</t>
        </is>
      </c>
      <c r="E133" s="5" t="inlineStr">
        <is>
          <t>Pechuga Desh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25329.024</v>
      </c>
      <c r="O133" s="7" t="n">
        <v>74.7421203438396</v>
      </c>
      <c r="P133" s="7" t="n">
        <v>80.0229226361031</v>
      </c>
      <c r="Q133" s="10" t="n">
        <v>25329.024</v>
      </c>
      <c r="R133" s="9" t="n">
        <v>108.864</v>
      </c>
      <c r="S133" s="7" t="n">
        <v>86.3333333333333</v>
      </c>
      <c r="T133" s="7" t="n">
        <v>93.1666666666667</v>
      </c>
      <c r="U133" s="10" t="n">
        <v>108.864</v>
      </c>
      <c r="V133" s="11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1012524</v>
      </c>
      <c r="D134" s="4" t="inlineStr">
        <is>
          <t>PO PchDeh 9oz Mr@ Cj AS</t>
        </is>
      </c>
      <c r="E134" s="5" t="inlineStr">
        <is>
          <t>Pechuga Desh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5806.08</v>
      </c>
      <c r="O134" s="7" t="n">
        <v>98</v>
      </c>
      <c r="P134" s="7" t="n">
        <v>100</v>
      </c>
      <c r="Q134" s="10" t="n">
        <v>5806.08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1012579</v>
      </c>
      <c r="D135" s="4" t="inlineStr">
        <is>
          <t>PO PchDeh 4x10 Mr@ MQNI Fi Cj AS</t>
        </is>
      </c>
      <c r="E135" s="5" t="inlineStr">
        <is>
          <t>Pechuga Desh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326.586</v>
      </c>
      <c r="O135" s="7" t="n">
        <v>55</v>
      </c>
      <c r="P135" s="7" t="n">
        <v>56</v>
      </c>
      <c r="Q135" s="10" t="n">
        <v>326.586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1012597</v>
      </c>
      <c r="D136" s="4" t="inlineStr">
        <is>
          <t>PO Tru-Ctro Ala 4x10 Mr@ MAQ Fi Cj AS</t>
        </is>
      </c>
      <c r="E136" s="5" t="inlineStr">
        <is>
          <t>Ala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90.718</v>
      </c>
      <c r="O136" s="7" t="n">
        <v>57</v>
      </c>
      <c r="P136" s="7" t="n">
        <v>58</v>
      </c>
      <c r="Q136" s="10" t="n">
        <v>90.718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Cerdo</t>
        </is>
      </c>
      <c r="B137" s="4" t="inlineStr">
        <is>
          <t>Agro America</t>
        </is>
      </c>
      <c r="C137" s="4" t="n">
        <v>1020822</v>
      </c>
      <c r="D137" s="4" t="inlineStr">
        <is>
          <t>GO Resto Tira Hso@ Cj 20k AS</t>
        </is>
      </c>
      <c r="E137" s="5" t="inlineStr">
        <is>
          <t>Huesos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10272.08</v>
      </c>
      <c r="O137" s="7" t="n">
        <v>71</v>
      </c>
      <c r="P137" s="7" t="n">
        <v>77</v>
      </c>
      <c r="Q137" s="10" t="n">
        <v>10272.08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 America</t>
        </is>
      </c>
      <c r="C138" s="4" t="n">
        <v>1020828</v>
      </c>
      <c r="D138" s="4" t="inlineStr">
        <is>
          <t>GO BB Ribs 20-24 Oz@ Cj 10k AS</t>
        </is>
      </c>
      <c r="E138" s="5" t="inlineStr">
        <is>
          <t>Chuleta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11530</v>
      </c>
      <c r="O138" s="7" t="n">
        <v>77.510841283608</v>
      </c>
      <c r="P138" s="7" t="n">
        <v>79.64267129228099</v>
      </c>
      <c r="Q138" s="10" t="n">
        <v>11530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 America</t>
        </is>
      </c>
      <c r="C139" s="4" t="n">
        <v>1021398</v>
      </c>
      <c r="D139" s="4" t="inlineStr">
        <is>
          <t>GO File C/cab@ Cj 5k AS</t>
        </is>
      </c>
      <c r="E139" s="5" t="inlineStr">
        <is>
          <t>Filete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28350</v>
      </c>
      <c r="O139" s="7" t="n">
        <v>79</v>
      </c>
      <c r="P139" s="7" t="n">
        <v>97.8772486772487</v>
      </c>
      <c r="Q139" s="10" t="n">
        <v>28350</v>
      </c>
      <c r="R139" s="9" t="n">
        <v>115</v>
      </c>
      <c r="S139" s="7" t="n">
        <v>134</v>
      </c>
      <c r="T139" s="7" t="n">
        <v>183</v>
      </c>
      <c r="U139" s="10" t="n">
        <v>115</v>
      </c>
      <c r="V139" s="11" t="n"/>
    </row>
    <row r="140">
      <c r="A140" s="4" t="inlineStr">
        <is>
          <t>Cerdo</t>
        </is>
      </c>
      <c r="B140" s="4" t="inlineStr">
        <is>
          <t>Agro America</t>
        </is>
      </c>
      <c r="C140" s="4" t="n">
        <v>1021538</v>
      </c>
      <c r="D140" s="4" t="inlineStr">
        <is>
          <t>GO Pecho Belly S/p@ Vp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5420.413</v>
      </c>
      <c r="O140" s="7" t="n">
        <v>71.0000261972658</v>
      </c>
      <c r="P140" s="7" t="n">
        <v>77.0000284111192</v>
      </c>
      <c r="Q140" s="10" t="n">
        <v>5420.413</v>
      </c>
      <c r="R140" s="9" t="n">
        <v>16.939</v>
      </c>
      <c r="S140" s="7" t="n">
        <v>71</v>
      </c>
      <c r="T140" s="7" t="n">
        <v>77</v>
      </c>
      <c r="U140" s="10" t="n">
        <v>16.939</v>
      </c>
      <c r="V140" s="11" t="n"/>
    </row>
    <row r="141">
      <c r="A141" s="4" t="inlineStr">
        <is>
          <t>Cerdo</t>
        </is>
      </c>
      <c r="B141" s="4" t="inlineStr">
        <is>
          <t>Agro America</t>
        </is>
      </c>
      <c r="C141" s="4" t="n">
        <v>1022619</v>
      </c>
      <c r="D141" s="4" t="inlineStr">
        <is>
          <t>GO Malaya 5-6mm@ Vp Cj AS</t>
        </is>
      </c>
      <c r="E141" s="5" t="inlineStr">
        <is>
          <t>Prolijado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31906.54</v>
      </c>
      <c r="O141" s="7" t="n">
        <v>88.0587421889055</v>
      </c>
      <c r="P141" s="7" t="n">
        <v>88.0587421889055</v>
      </c>
      <c r="Q141" s="10" t="n">
        <v>31906.54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Agro America</t>
        </is>
      </c>
      <c r="C142" s="4" t="n">
        <v>1023050</v>
      </c>
      <c r="D142" s="4" t="inlineStr">
        <is>
          <t>GO Lom Centro@ Cj 16k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0</v>
      </c>
      <c r="O142" s="7" t="n">
        <v>0</v>
      </c>
      <c r="P142" s="7" t="n">
        <v>0</v>
      </c>
      <c r="Q142" s="8" t="n">
        <v>0</v>
      </c>
      <c r="R142" s="9" t="n">
        <v>39.226</v>
      </c>
      <c r="S142" s="7" t="n">
        <v>203</v>
      </c>
      <c r="T142" s="7" t="n">
        <v>240</v>
      </c>
      <c r="U142" s="10" t="n">
        <v>39.226</v>
      </c>
      <c r="V142" s="11" t="n"/>
    </row>
    <row r="143">
      <c r="A143" s="4" t="inlineStr">
        <is>
          <t>Cerdo</t>
        </is>
      </c>
      <c r="B143" s="4" t="inlineStr">
        <is>
          <t>Agro America</t>
        </is>
      </c>
      <c r="C143" s="4" t="n">
        <v>1023175</v>
      </c>
      <c r="D143" s="4" t="inlineStr">
        <is>
          <t>GO Pp Pna USA@ Cj Muestra SAG</t>
        </is>
      </c>
      <c r="E143" s="5" t="inlineStr">
        <is>
          <t>Muestra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46.9</v>
      </c>
      <c r="O143" s="7" t="n">
        <v>133</v>
      </c>
      <c r="P143" s="7" t="n">
        <v>206</v>
      </c>
      <c r="Q143" s="10" t="n">
        <v>46.9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Agro America</t>
        </is>
      </c>
      <c r="C144" s="4" t="n">
        <v>1023190</v>
      </c>
      <c r="D144" s="4" t="inlineStr">
        <is>
          <t>GO Pana s/Corazon@ Bo Cj 20k AS</t>
        </is>
      </c>
      <c r="E144" s="5" t="inlineStr">
        <is>
          <t>Subprod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20.627</v>
      </c>
      <c r="K144" s="7" t="n">
        <v>79</v>
      </c>
      <c r="L144" s="7" t="n">
        <v>79</v>
      </c>
      <c r="M144" s="10" t="n">
        <v>20.627</v>
      </c>
      <c r="N144" s="6" t="n">
        <v>0</v>
      </c>
      <c r="O144" s="7" t="n">
        <v>0</v>
      </c>
      <c r="P144" s="7" t="n">
        <v>0</v>
      </c>
      <c r="Q144" s="8" t="n">
        <v>0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Agro America</t>
        </is>
      </c>
      <c r="C145" s="4" t="n">
        <v>1023274</v>
      </c>
      <c r="D145" s="4" t="inlineStr">
        <is>
          <t>GO Ganso S/g S/abst @ Va Cj 12k</t>
        </is>
      </c>
      <c r="E145" s="5" t="inlineStr">
        <is>
          <t>Pierna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18171.78</v>
      </c>
      <c r="O145" s="7" t="n">
        <v>77</v>
      </c>
      <c r="P145" s="7" t="n">
        <v>77</v>
      </c>
      <c r="Q145" s="10" t="n">
        <v>18171.78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1030228</v>
      </c>
      <c r="D146" s="4" t="inlineStr">
        <is>
          <t>PV TruDeh Cort S/p@ Bo Cj  SO</t>
        </is>
      </c>
      <c r="E146" s="5" t="inlineStr">
        <is>
          <t>Trutro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163.296</v>
      </c>
      <c r="O146" s="7" t="n">
        <v>93</v>
      </c>
      <c r="P146" s="7" t="n">
        <v>98</v>
      </c>
      <c r="Q146" s="10" t="n">
        <v>163.296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1030239</v>
      </c>
      <c r="D147" s="4" t="inlineStr">
        <is>
          <t>PV Ctro Pta Ala 30 Lb@ Bo Cj SO</t>
        </is>
      </c>
      <c r="E147" s="5" t="inlineStr">
        <is>
          <t>Ala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95.27</v>
      </c>
      <c r="S147" s="7" t="n">
        <v>101</v>
      </c>
      <c r="T147" s="7" t="n">
        <v>101</v>
      </c>
      <c r="U147" s="10" t="n">
        <v>95.27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1030370</v>
      </c>
      <c r="D148" s="4" t="inlineStr">
        <is>
          <t>PV Triming Pch@ Cj 40 Lbs SO</t>
        </is>
      </c>
      <c r="E148" s="5" t="inlineStr">
        <is>
          <t>Recortes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2.436</v>
      </c>
      <c r="O148" s="7" t="n">
        <v>127</v>
      </c>
      <c r="P148" s="7" t="n">
        <v>127</v>
      </c>
      <c r="Q148" s="10" t="n">
        <v>2.436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1030379</v>
      </c>
      <c r="D149" s="4" t="inlineStr">
        <is>
          <t>PV PchDeh S/p@ Bo Cj 20k SO</t>
        </is>
      </c>
      <c r="E149" s="5" t="inlineStr">
        <is>
          <t>Pech Desh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49776.16</v>
      </c>
      <c r="O149" s="7" t="n">
        <v>73.45080174927109</v>
      </c>
      <c r="P149" s="7" t="n">
        <v>77.7886297376093</v>
      </c>
      <c r="Q149" s="10" t="n">
        <v>49776.16</v>
      </c>
      <c r="R149" s="9" t="n">
        <v>36.28</v>
      </c>
      <c r="S149" s="7" t="n">
        <v>107</v>
      </c>
      <c r="T149" s="7" t="n">
        <v>107</v>
      </c>
      <c r="U149" s="10" t="n">
        <v>36.28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1030452</v>
      </c>
      <c r="D150" s="4" t="inlineStr">
        <is>
          <t>PV Pech USA 10 - 12 LB@ Bo Hor Cj 11k SO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34825.592</v>
      </c>
      <c r="O150" s="7" t="n">
        <v>80.86617545510779</v>
      </c>
      <c r="P150" s="7" t="n">
        <v>88.08049669335119</v>
      </c>
      <c r="Q150" s="10" t="n">
        <v>34825.592</v>
      </c>
      <c r="R150" s="9" t="n">
        <v>111.707</v>
      </c>
      <c r="S150" s="7" t="n">
        <v>94</v>
      </c>
      <c r="T150" s="7" t="n">
        <v>108</v>
      </c>
      <c r="U150" s="10" t="n">
        <v>111.707</v>
      </c>
      <c r="V150" s="11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1030461</v>
      </c>
      <c r="D151" s="4" t="inlineStr">
        <is>
          <t>PV Pech USA 8 - 10 LB@ Bo Hor Cj 11k SO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8795.409</v>
      </c>
      <c r="O151" s="7" t="n">
        <v>62</v>
      </c>
      <c r="P151" s="7" t="n">
        <v>65</v>
      </c>
      <c r="Q151" s="10" t="n">
        <v>8795.409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1030745</v>
      </c>
      <c r="D152" s="4" t="inlineStr">
        <is>
          <t>PV Higad 40Lb@ Bo Cj 18k SO</t>
        </is>
      </c>
      <c r="E152" s="5" t="inlineStr">
        <is>
          <t>Menudencias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1106.784</v>
      </c>
      <c r="O152" s="7" t="n">
        <v>132</v>
      </c>
      <c r="P152" s="7" t="n">
        <v>134</v>
      </c>
      <c r="Q152" s="10" t="n">
        <v>1106.784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1030773</v>
      </c>
      <c r="D153" s="4" t="inlineStr">
        <is>
          <t>PV Pch Filete 1 kg @Bo CJ 14Kg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15022</v>
      </c>
      <c r="O153" s="7" t="n">
        <v>98</v>
      </c>
      <c r="P153" s="7" t="n">
        <v>99</v>
      </c>
      <c r="Q153" s="10" t="n">
        <v>15022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America</t>
        </is>
      </c>
      <c r="C154" s="4" t="n">
        <v>1030782</v>
      </c>
      <c r="D154" s="4" t="inlineStr">
        <is>
          <t>PV Pech USA 12-15 LB @BO Hor Cj 15k AS</t>
        </is>
      </c>
      <c r="E154" s="5" t="inlineStr">
        <is>
          <t>Pech Desh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26784.759</v>
      </c>
      <c r="O154" s="7" t="n">
        <v>83.26037348329319</v>
      </c>
      <c r="P154" s="7" t="n">
        <v>94.2690054444768</v>
      </c>
      <c r="Q154" s="10" t="n">
        <v>26784.759</v>
      </c>
      <c r="R154" s="9" t="n">
        <v>107.334</v>
      </c>
      <c r="S154" s="7" t="n">
        <v>88.0005310526022</v>
      </c>
      <c r="T154" s="7" t="n">
        <v>111.27935230216</v>
      </c>
      <c r="U154" s="10" t="n">
        <v>107.334</v>
      </c>
      <c r="V154" s="11" t="n"/>
    </row>
    <row r="155">
      <c r="A155" s="4" t="inlineStr">
        <is>
          <t>Pavo</t>
        </is>
      </c>
      <c r="B155" s="4" t="inlineStr">
        <is>
          <t>Agro America</t>
        </is>
      </c>
      <c r="C155" s="4" t="n">
        <v>1030783</v>
      </c>
      <c r="D155" s="4" t="inlineStr">
        <is>
          <t>PV Pch MA 8% 18-20 Lb@ Bo Cj 20k AS</t>
        </is>
      </c>
      <c r="E155" s="5" t="inlineStr">
        <is>
          <t>Pech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0</v>
      </c>
      <c r="O155" s="7" t="n">
        <v>0</v>
      </c>
      <c r="P155" s="7" t="n">
        <v>0</v>
      </c>
      <c r="Q155" s="8" t="n">
        <v>0</v>
      </c>
      <c r="R155" s="9" t="n">
        <v>16.886</v>
      </c>
      <c r="S155" s="7" t="n">
        <v>134</v>
      </c>
      <c r="T155" s="7" t="n">
        <v>142</v>
      </c>
      <c r="U155" s="10" t="n">
        <v>16.886</v>
      </c>
      <c r="V155" s="11" t="n"/>
    </row>
    <row r="156">
      <c r="A156" s="4" t="inlineStr">
        <is>
          <t>Pavo</t>
        </is>
      </c>
      <c r="B156" s="4" t="inlineStr">
        <is>
          <t>Agro America</t>
        </is>
      </c>
      <c r="C156" s="4" t="n">
        <v>1030818</v>
      </c>
      <c r="D156" s="4" t="inlineStr">
        <is>
          <t>PV Fil C/ten MA NMr@ Cj 40 Lb AS</t>
        </is>
      </c>
      <c r="E156" s="5" t="inlineStr">
        <is>
          <t>Pech Desh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25813.22</v>
      </c>
      <c r="O156" s="7" t="n">
        <v>100.704146170063</v>
      </c>
      <c r="P156" s="7" t="n">
        <v>106.557976106817</v>
      </c>
      <c r="Q156" s="10" t="n">
        <v>25813.22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1100570</v>
      </c>
      <c r="D157" s="4" t="inlineStr">
        <is>
          <t>Figuritas Pollo@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244.8</v>
      </c>
      <c r="O157" s="7" t="n">
        <v>175</v>
      </c>
      <c r="P157" s="7" t="n">
        <v>183</v>
      </c>
      <c r="Q157" s="10" t="n">
        <v>244.8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Elaborado</t>
        </is>
      </c>
      <c r="B158" s="4" t="inlineStr">
        <is>
          <t>Agro America</t>
        </is>
      </c>
      <c r="C158" s="4" t="n">
        <v>1100602</v>
      </c>
      <c r="D158" s="4" t="inlineStr">
        <is>
          <t>File Pollo PR@ Bo 18x1.5 Lb Cj AS</t>
        </is>
      </c>
      <c r="E158" s="5" t="inlineStr">
        <is>
          <t>Empanizado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501.84</v>
      </c>
      <c r="S158" s="7" t="n">
        <v>171.975609756098</v>
      </c>
      <c r="T158" s="7" t="n">
        <v>180.317073170732</v>
      </c>
      <c r="U158" s="10" t="n">
        <v>501.84</v>
      </c>
      <c r="V158" s="11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1011701</v>
      </c>
      <c r="D159" s="4" t="inlineStr">
        <is>
          <t>PO PchDeh NMr@ Cj 20k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5496.493</v>
      </c>
      <c r="O159" s="7" t="n">
        <v>63.8947658079434</v>
      </c>
      <c r="P159" s="7" t="n">
        <v>77.98895168246371</v>
      </c>
      <c r="Q159" s="10" t="n">
        <v>5496.493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1012107</v>
      </c>
      <c r="D160" s="4" t="inlineStr">
        <is>
          <t>PO PchDeh 4oz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18.144</v>
      </c>
      <c r="O160" s="7" t="n">
        <v>290</v>
      </c>
      <c r="P160" s="7" t="n">
        <v>311</v>
      </c>
      <c r="Q160" s="10" t="n">
        <v>18.144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1012108</v>
      </c>
      <c r="D161" s="4" t="inlineStr">
        <is>
          <t>PO PchDeh 5oz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1015.744</v>
      </c>
      <c r="O161" s="7" t="n">
        <v>152.280543128977</v>
      </c>
      <c r="P161" s="7" t="n">
        <v>166.42092495747</v>
      </c>
      <c r="Q161" s="10" t="n">
        <v>1015.744</v>
      </c>
      <c r="R161" s="9" t="n">
        <v>580.6079999999999</v>
      </c>
      <c r="S161" s="7" t="n">
        <v>71</v>
      </c>
      <c r="T161" s="7" t="n">
        <v>80</v>
      </c>
      <c r="U161" s="10" t="n">
        <v>580.6079999999999</v>
      </c>
      <c r="V161" s="11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1012109</v>
      </c>
      <c r="D162" s="4" t="inlineStr">
        <is>
          <t>PO PchDeh 6oz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84387.74400000001</v>
      </c>
      <c r="O162" s="7" t="n">
        <v>60.989696773977</v>
      </c>
      <c r="P162" s="7" t="n">
        <v>66.46034824677859</v>
      </c>
      <c r="Q162" s="10" t="n">
        <v>84387.74400000001</v>
      </c>
      <c r="R162" s="9" t="n">
        <v>20829.239</v>
      </c>
      <c r="S162" s="7" t="n">
        <v>40.5315273880145</v>
      </c>
      <c r="T162" s="7" t="n">
        <v>49.383474787533</v>
      </c>
      <c r="U162" s="10" t="n">
        <v>20829.239</v>
      </c>
      <c r="V162" s="11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1012110</v>
      </c>
      <c r="D163" s="4" t="inlineStr">
        <is>
          <t>PO PchDeh 7oz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162969.408</v>
      </c>
      <c r="O163" s="7" t="n">
        <v>83.1765753729682</v>
      </c>
      <c r="P163" s="7" t="n">
        <v>90.54319750612341</v>
      </c>
      <c r="Q163" s="10" t="n">
        <v>162969.408</v>
      </c>
      <c r="R163" s="9" t="n">
        <v>41023.584</v>
      </c>
      <c r="S163" s="7" t="n">
        <v>46.6081379920389</v>
      </c>
      <c r="T163" s="7" t="n">
        <v>49.7925696594427</v>
      </c>
      <c r="U163" s="10" t="n">
        <v>41023.584</v>
      </c>
      <c r="V163" s="11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1012111</v>
      </c>
      <c r="D164" s="4" t="inlineStr">
        <is>
          <t>PO PchDeh 8oz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42602.112</v>
      </c>
      <c r="O164" s="7" t="n">
        <v>46.032793867121</v>
      </c>
      <c r="P164" s="7" t="n">
        <v>60.8381601362862</v>
      </c>
      <c r="Q164" s="10" t="n">
        <v>42602.112</v>
      </c>
      <c r="R164" s="9" t="n">
        <v>18.144</v>
      </c>
      <c r="S164" s="7" t="n">
        <v>73</v>
      </c>
      <c r="T164" s="7" t="n">
        <v>80</v>
      </c>
      <c r="U164" s="10" t="n">
        <v>18.144</v>
      </c>
      <c r="V164" s="11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1012112</v>
      </c>
      <c r="D165" s="4" t="inlineStr">
        <is>
          <t>PO PchDeh 9oz Mr@ Cj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39916.8</v>
      </c>
      <c r="O165" s="7" t="n">
        <v>61</v>
      </c>
      <c r="P165" s="7" t="n">
        <v>78</v>
      </c>
      <c r="Q165" s="10" t="n">
        <v>39916.8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1012145</v>
      </c>
      <c r="D166" s="4" t="inlineStr">
        <is>
          <t>PO PchDeh S/p/g/f &lt;140@ Fi Cj 20k AS</t>
        </is>
      </c>
      <c r="E166" s="5" t="inlineStr">
        <is>
          <t>Pechuga Desh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45356.575</v>
      </c>
      <c r="O166" s="7" t="n">
        <v>95.7057425742574</v>
      </c>
      <c r="P166" s="7" t="n">
        <v>116.172673267327</v>
      </c>
      <c r="Q166" s="10" t="n">
        <v>45356.575</v>
      </c>
      <c r="R166" s="9" t="n">
        <v>1975.93</v>
      </c>
      <c r="S166" s="7" t="n">
        <v>85</v>
      </c>
      <c r="T166" s="7" t="n">
        <v>126</v>
      </c>
      <c r="U166" s="10" t="n">
        <v>1975.93</v>
      </c>
      <c r="V166" s="11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1012147</v>
      </c>
      <c r="D167" s="4" t="inlineStr">
        <is>
          <t>PO File s/t Mr@ Fi Cj 17k AS</t>
        </is>
      </c>
      <c r="E167" s="5" t="inlineStr">
        <is>
          <t>Filete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27973.636</v>
      </c>
      <c r="O167" s="7" t="n">
        <v>36.6743480897514</v>
      </c>
      <c r="P167" s="7" t="n">
        <v>76.0200121285628</v>
      </c>
      <c r="Q167" s="10" t="n">
        <v>27973.636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1012148</v>
      </c>
      <c r="D168" s="4" t="inlineStr">
        <is>
          <t>PO Tru-Ctro Ala 60-80 Mr@ Fi Cj 20k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116346.351</v>
      </c>
      <c r="O168" s="7" t="n">
        <v>59.6359425660028</v>
      </c>
      <c r="P168" s="7" t="n">
        <v>72.22139879573881</v>
      </c>
      <c r="Q168" s="10" t="n">
        <v>116346.351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1012157</v>
      </c>
      <c r="D169" s="4" t="inlineStr">
        <is>
          <t>PO Tru Ala 8x5@ Fi Cj AS</t>
        </is>
      </c>
      <c r="E169" s="5" t="inlineStr">
        <is>
          <t>Ala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3465.468</v>
      </c>
      <c r="O169" s="7" t="n">
        <v>160.276513302099</v>
      </c>
      <c r="P169" s="7" t="n">
        <v>162.396954177618</v>
      </c>
      <c r="Q169" s="10" t="n">
        <v>3465.468</v>
      </c>
      <c r="R169" s="9" t="n">
        <v>72.57599999999999</v>
      </c>
      <c r="S169" s="7" t="n">
        <v>126.25</v>
      </c>
      <c r="T169" s="7" t="n">
        <v>142</v>
      </c>
      <c r="U169" s="10" t="n">
        <v>72.57599999999999</v>
      </c>
      <c r="V169" s="11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1012158</v>
      </c>
      <c r="D170" s="4" t="inlineStr">
        <is>
          <t>PO File s/t 8x5 Mr@ Fi Cj AS</t>
        </is>
      </c>
      <c r="E170" s="5" t="inlineStr">
        <is>
          <t>Filete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103819.968</v>
      </c>
      <c r="O170" s="7" t="n">
        <v>29.8661307235232</v>
      </c>
      <c r="P170" s="7" t="n">
        <v>37.0435162530584</v>
      </c>
      <c r="Q170" s="10" t="n">
        <v>103819.968</v>
      </c>
      <c r="R170" s="9" t="n">
        <v>1016.064</v>
      </c>
      <c r="S170" s="7" t="n">
        <v>113.714285714286</v>
      </c>
      <c r="T170" s="7" t="n">
        <v>137.303571428571</v>
      </c>
      <c r="U170" s="10" t="n">
        <v>1016.064</v>
      </c>
      <c r="V170" s="11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1012159</v>
      </c>
      <c r="D171" s="4" t="inlineStr">
        <is>
          <t>PO Tru Ctro Ala 60-80 8x5 Mr@ Fi Cj AS</t>
        </is>
      </c>
      <c r="E171" s="5" t="inlineStr">
        <is>
          <t>Ala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117046.944</v>
      </c>
      <c r="O171" s="7" t="n">
        <v>40.5160440241823</v>
      </c>
      <c r="P171" s="7" t="n">
        <v>46.3058440551852</v>
      </c>
      <c r="Q171" s="10" t="n">
        <v>117046.944</v>
      </c>
      <c r="R171" s="9" t="n">
        <v>217.728</v>
      </c>
      <c r="S171" s="7" t="n">
        <v>179.083333333333</v>
      </c>
      <c r="T171" s="7" t="n">
        <v>195.583333333333</v>
      </c>
      <c r="U171" s="10" t="n">
        <v>217.728</v>
      </c>
      <c r="V171" s="11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1012160</v>
      </c>
      <c r="D172" s="4" t="inlineStr">
        <is>
          <t>PO PchDeh 8x5 Mr@ Fi Cj AS</t>
        </is>
      </c>
      <c r="E172" s="5" t="inlineStr">
        <is>
          <t>Pechuga Desh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107049.6</v>
      </c>
      <c r="O172" s="7" t="n">
        <v>42.0457627118644</v>
      </c>
      <c r="P172" s="7" t="n">
        <v>46.4338983050847</v>
      </c>
      <c r="Q172" s="10" t="n">
        <v>107049.6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1012161</v>
      </c>
      <c r="D173" s="4" t="inlineStr">
        <is>
          <t>PO Ala Ctro 8x5 Mr@ Cj 20k AS</t>
        </is>
      </c>
      <c r="E173" s="5" t="inlineStr">
        <is>
          <t>Ala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7656.722</v>
      </c>
      <c r="O173" s="7" t="n">
        <v>112.601737140254</v>
      </c>
      <c r="P173" s="7" t="n">
        <v>129.094559003187</v>
      </c>
      <c r="Q173" s="10" t="n">
        <v>7656.722</v>
      </c>
      <c r="R173" s="9" t="n">
        <v>19994.652</v>
      </c>
      <c r="S173" s="7" t="n">
        <v>29.1994393300769</v>
      </c>
      <c r="T173" s="7" t="n">
        <v>43.2248225175412</v>
      </c>
      <c r="U173" s="10" t="n">
        <v>19994.652</v>
      </c>
      <c r="V173" s="11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1012163</v>
      </c>
      <c r="D174" s="4" t="inlineStr">
        <is>
          <t>PO File s/t 4x10 Mr@ Zi Cj 20k AS</t>
        </is>
      </c>
      <c r="E174" s="5" t="inlineStr">
        <is>
          <t>Filete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77765.18399999999</v>
      </c>
      <c r="O174" s="7" t="n">
        <v>38.7440503966402</v>
      </c>
      <c r="P174" s="7" t="n">
        <v>45.3266448903406</v>
      </c>
      <c r="Q174" s="10" t="n">
        <v>77765.18399999999</v>
      </c>
      <c r="R174" s="9" t="n">
        <v>127.008</v>
      </c>
      <c r="S174" s="7" t="n">
        <v>86.8571428571429</v>
      </c>
      <c r="T174" s="7" t="n">
        <v>98.1428571428571</v>
      </c>
      <c r="U174" s="10" t="n">
        <v>127.008</v>
      </c>
      <c r="V174" s="11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72.57599999999999</v>
      </c>
      <c r="K175" s="7" t="n">
        <v>36</v>
      </c>
      <c r="L175" s="7" t="n">
        <v>45</v>
      </c>
      <c r="M175" s="10" t="n">
        <v>72.57599999999999</v>
      </c>
      <c r="N175" s="6" t="n">
        <v>116793.323</v>
      </c>
      <c r="O175" s="7" t="n">
        <v>39.6045936204761</v>
      </c>
      <c r="P175" s="7" t="n">
        <v>44.9518007206628</v>
      </c>
      <c r="Q175" s="10" t="n">
        <v>116793.323</v>
      </c>
      <c r="R175" s="9" t="n">
        <v>181.44</v>
      </c>
      <c r="S175" s="7" t="n">
        <v>125.9</v>
      </c>
      <c r="T175" s="7" t="n">
        <v>136</v>
      </c>
      <c r="U175" s="10" t="n">
        <v>181.44</v>
      </c>
      <c r="V175" s="11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32807.084</v>
      </c>
      <c r="O176" s="7" t="n">
        <v>49.4103408580903</v>
      </c>
      <c r="P176" s="7" t="n">
        <v>51.3052187143484</v>
      </c>
      <c r="Q176" s="10" t="n">
        <v>32807.084</v>
      </c>
      <c r="R176" s="9" t="n">
        <v>54.432</v>
      </c>
      <c r="S176" s="7" t="n">
        <v>94</v>
      </c>
      <c r="T176" s="7" t="n">
        <v>100</v>
      </c>
      <c r="U176" s="10" t="n">
        <v>54.432</v>
      </c>
      <c r="V176" s="11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235.2</v>
      </c>
      <c r="O177" s="7" t="n">
        <v>44</v>
      </c>
      <c r="P177" s="7" t="n">
        <v>55</v>
      </c>
      <c r="Q177" s="10" t="n">
        <v>235.2</v>
      </c>
      <c r="R177" s="9" t="n">
        <v>0</v>
      </c>
      <c r="S177" s="7" t="n">
        <v>0</v>
      </c>
      <c r="T177" s="7" t="n">
        <v>0</v>
      </c>
      <c r="U177" s="8" t="n">
        <v>0</v>
      </c>
      <c r="V177" s="11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55248.804</v>
      </c>
      <c r="O178" s="7" t="n">
        <v>55.194105124882</v>
      </c>
      <c r="P178" s="7" t="n">
        <v>60.2863576920145</v>
      </c>
      <c r="Q178" s="10" t="n">
        <v>55248.804</v>
      </c>
      <c r="R178" s="9" t="n">
        <v>2013.952</v>
      </c>
      <c r="S178" s="7" t="n">
        <v>178.801639761027</v>
      </c>
      <c r="T178" s="7" t="n">
        <v>194.098925892971</v>
      </c>
      <c r="U178" s="10" t="n">
        <v>2013.952</v>
      </c>
      <c r="V178" s="11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87925.461</v>
      </c>
      <c r="O179" s="7" t="n">
        <v>46.1053203121676</v>
      </c>
      <c r="P179" s="7" t="n">
        <v>107.905975426162</v>
      </c>
      <c r="Q179" s="10" t="n">
        <v>87925.461</v>
      </c>
      <c r="R179" s="9" t="n">
        <v>762.048</v>
      </c>
      <c r="S179" s="7" t="n">
        <v>27.8571428571429</v>
      </c>
      <c r="T179" s="7" t="n">
        <v>278.904761904762</v>
      </c>
      <c r="U179" s="10" t="n">
        <v>762.048</v>
      </c>
      <c r="V179" s="11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1012521</v>
      </c>
      <c r="D180" s="4" t="inlineStr">
        <is>
          <t>PO PchDeh 6oz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86147.712</v>
      </c>
      <c r="O180" s="7" t="n">
        <v>50.5501263689975</v>
      </c>
      <c r="P180" s="7" t="n">
        <v>55.9399747262005</v>
      </c>
      <c r="Q180" s="10" t="n">
        <v>86147.712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1012522</v>
      </c>
      <c r="D181" s="4" t="inlineStr">
        <is>
          <t>PO PchDeh 7oz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21047.037</v>
      </c>
      <c r="O181" s="7" t="n">
        <v>59.3775705815503</v>
      </c>
      <c r="P181" s="7" t="n">
        <v>60.8861907735516</v>
      </c>
      <c r="Q181" s="10" t="n">
        <v>21047.037</v>
      </c>
      <c r="R181" s="9" t="n">
        <v>18978.624</v>
      </c>
      <c r="S181" s="7" t="n">
        <v>40.8900573613767</v>
      </c>
      <c r="T181" s="7" t="n">
        <v>51.9321223709369</v>
      </c>
      <c r="U181" s="10" t="n">
        <v>18978.624</v>
      </c>
      <c r="V181" s="11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1012523</v>
      </c>
      <c r="D182" s="4" t="inlineStr">
        <is>
          <t>PO PchDeh 8oz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22625.568</v>
      </c>
      <c r="O182" s="7" t="n">
        <v>55.2838813151564</v>
      </c>
      <c r="P182" s="7" t="n">
        <v>59.7530072173216</v>
      </c>
      <c r="Q182" s="10" t="n">
        <v>22625.568</v>
      </c>
      <c r="R182" s="9" t="n">
        <v>108.864</v>
      </c>
      <c r="S182" s="7" t="n">
        <v>86.3333333333333</v>
      </c>
      <c r="T182" s="7" t="n">
        <v>93.1666666666667</v>
      </c>
      <c r="U182" s="10" t="n">
        <v>108.864</v>
      </c>
      <c r="V182" s="11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1012524</v>
      </c>
      <c r="D183" s="4" t="inlineStr">
        <is>
          <t>PO PchDeh 9oz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9634.352999999999</v>
      </c>
      <c r="O183" s="7" t="n">
        <v>144.914965229113</v>
      </c>
      <c r="P183" s="7" t="n">
        <v>150.824545664872</v>
      </c>
      <c r="Q183" s="10" t="n">
        <v>9634.352999999999</v>
      </c>
      <c r="R183" s="9" t="n">
        <v>0</v>
      </c>
      <c r="S183" s="7" t="n">
        <v>0</v>
      </c>
      <c r="T183" s="7" t="n">
        <v>0</v>
      </c>
      <c r="U183" s="8" t="n">
        <v>0</v>
      </c>
      <c r="V183" s="11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1012579</v>
      </c>
      <c r="D184" s="4" t="inlineStr">
        <is>
          <t>PO PchDeh 4x10 Mr@ MQNI Fi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5297.935</v>
      </c>
      <c r="O184" s="7" t="n">
        <v>37.2191686005963</v>
      </c>
      <c r="P184" s="7" t="n">
        <v>37.5376591068029</v>
      </c>
      <c r="Q184" s="10" t="n">
        <v>5297.935</v>
      </c>
      <c r="R184" s="9" t="n">
        <v>0</v>
      </c>
      <c r="S184" s="7" t="n">
        <v>0</v>
      </c>
      <c r="T184" s="7" t="n">
        <v>0</v>
      </c>
      <c r="U184" s="8" t="n">
        <v>0</v>
      </c>
      <c r="V184" s="11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1012597</v>
      </c>
      <c r="D185" s="4" t="inlineStr">
        <is>
          <t>PO Tru-Ctro Ala 4x10 Mr@ MAQ Fi Cj AS</t>
        </is>
      </c>
      <c r="E185" s="5" t="inlineStr">
        <is>
          <t>Ala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2159.098</v>
      </c>
      <c r="O185" s="7" t="n">
        <v>43.352941367182</v>
      </c>
      <c r="P185" s="7" t="n">
        <v>43.352941367182</v>
      </c>
      <c r="Q185" s="10" t="n">
        <v>2159.098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1012837</v>
      </c>
      <c r="D186" s="4" t="inlineStr">
        <is>
          <t>PO Tru-Ctro Ala 4x10 Mr@MQ OOII Cj AS</t>
        </is>
      </c>
      <c r="E186" s="5" t="inlineStr">
        <is>
          <t>Ala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1778.08</v>
      </c>
      <c r="O186" s="7" t="n">
        <v>35.7142856339422</v>
      </c>
      <c r="P186" s="7" t="n">
        <v>35.7142856339422</v>
      </c>
      <c r="Q186" s="10" t="n">
        <v>1778.08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Pollo</t>
        </is>
      </c>
      <c r="B187" s="4" t="inlineStr">
        <is>
          <t>Agro Europa</t>
        </is>
      </c>
      <c r="C187" s="4" t="n">
        <v>1011748</v>
      </c>
      <c r="D187" s="4" t="inlineStr">
        <is>
          <t>PO PchDeh &gt;170 NMr@ Cj 10k AS</t>
        </is>
      </c>
      <c r="E187" s="5" t="inlineStr">
        <is>
          <t>Pechuga Desh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91200</v>
      </c>
      <c r="O187" s="7" t="n">
        <v>29.25</v>
      </c>
      <c r="P187" s="7" t="n">
        <v>36.5</v>
      </c>
      <c r="Q187" s="10" t="n">
        <v>91200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Pollo</t>
        </is>
      </c>
      <c r="B188" s="4" t="inlineStr">
        <is>
          <t>Agro Europa</t>
        </is>
      </c>
      <c r="C188" s="4" t="n">
        <v>1011749</v>
      </c>
      <c r="D188" s="4" t="inlineStr">
        <is>
          <t>PO PchDeh NMr Blo@ Cj 10k AS</t>
        </is>
      </c>
      <c r="E188" s="5" t="inlineStr">
        <is>
          <t>Pechuga Desh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21</v>
      </c>
      <c r="L188" s="7" t="n">
        <v>31</v>
      </c>
      <c r="M188" s="10" t="n">
        <v>21600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1012405</v>
      </c>
      <c r="D189" s="4" t="inlineStr">
        <is>
          <t>PO PchDeh BTI 18.6%@ MQOI Cj 10k AS</t>
        </is>
      </c>
      <c r="E189" s="5" t="inlineStr">
        <is>
          <t>Pechuga Desh</t>
        </is>
      </c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17340</v>
      </c>
      <c r="O189" s="7" t="n">
        <v>38</v>
      </c>
      <c r="P189" s="7" t="n">
        <v>38</v>
      </c>
      <c r="Q189" s="10" t="n">
        <v>17340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1011150</v>
      </c>
      <c r="D190" s="4" t="inlineStr">
        <is>
          <t>PO Tru-Ctro Ala Mex@ Cj 9k AS</t>
        </is>
      </c>
      <c r="E190" s="5" t="inlineStr">
        <is>
          <t>Ala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20520</v>
      </c>
      <c r="O190" s="7" t="n">
        <v>31</v>
      </c>
      <c r="P190" s="7" t="n">
        <v>38</v>
      </c>
      <c r="Q190" s="10" t="n">
        <v>20520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1012278</v>
      </c>
      <c r="D191" s="4" t="inlineStr">
        <is>
          <t>PO Tru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9720</v>
      </c>
      <c r="O191" s="7" t="n">
        <v>45</v>
      </c>
      <c r="P191" s="7" t="n">
        <v>62</v>
      </c>
      <c r="Q191" s="10" t="n">
        <v>9720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1012725</v>
      </c>
      <c r="D192" s="4" t="inlineStr">
        <is>
          <t>PO File s/t 8x5 Mr@ Cj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39916.8</v>
      </c>
      <c r="O192" s="7" t="n">
        <v>44</v>
      </c>
      <c r="P192" s="7" t="n">
        <v>50</v>
      </c>
      <c r="Q192" s="10" t="n">
        <v>39916.8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Cerdo</t>
        </is>
      </c>
      <c r="B193" s="4" t="inlineStr">
        <is>
          <t>Agro America</t>
        </is>
      </c>
      <c r="C193" s="4" t="n">
        <v>1020822</v>
      </c>
      <c r="D193" s="4" t="inlineStr">
        <is>
          <t>GO Resto Tira Hso@ Cj 20k AS</t>
        </is>
      </c>
      <c r="E193" s="5" t="inlineStr">
        <is>
          <t>Huesos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10272.08</v>
      </c>
      <c r="O193" s="7" t="n">
        <v>71</v>
      </c>
      <c r="P193" s="7" t="n">
        <v>77</v>
      </c>
      <c r="Q193" s="10" t="n">
        <v>10272.08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Cerdo</t>
        </is>
      </c>
      <c r="B194" s="4" t="inlineStr">
        <is>
          <t>Agro America</t>
        </is>
      </c>
      <c r="C194" s="4" t="n">
        <v>1020828</v>
      </c>
      <c r="D194" s="4" t="inlineStr">
        <is>
          <t>GO BB Ribs 20-24 Oz@ Cj 10k AS</t>
        </is>
      </c>
      <c r="E194" s="5" t="inlineStr">
        <is>
          <t>Chuleta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11440</v>
      </c>
      <c r="O194" s="7" t="n">
        <v>77</v>
      </c>
      <c r="P194" s="7" t="n">
        <v>79</v>
      </c>
      <c r="Q194" s="10" t="n">
        <v>11440</v>
      </c>
      <c r="R194" s="9" t="n">
        <v>80</v>
      </c>
      <c r="S194" s="7" t="n">
        <v>150.625</v>
      </c>
      <c r="T194" s="7" t="n">
        <v>171.625</v>
      </c>
      <c r="U194" s="10" t="n">
        <v>80</v>
      </c>
      <c r="V194" s="11" t="n"/>
    </row>
    <row r="195">
      <c r="A195" s="4" t="inlineStr">
        <is>
          <t>Cerdo</t>
        </is>
      </c>
      <c r="B195" s="4" t="inlineStr">
        <is>
          <t>Agro America</t>
        </is>
      </c>
      <c r="C195" s="4" t="n">
        <v>1021398</v>
      </c>
      <c r="D195" s="4" t="inlineStr">
        <is>
          <t>GO File C/cab@ Cj 5k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42205</v>
      </c>
      <c r="O195" s="7" t="n">
        <v>64.87892429806899</v>
      </c>
      <c r="P195" s="7" t="n">
        <v>77.5570430043834</v>
      </c>
      <c r="Q195" s="10" t="n">
        <v>42205</v>
      </c>
      <c r="R195" s="9" t="n">
        <v>115</v>
      </c>
      <c r="S195" s="7" t="n">
        <v>134</v>
      </c>
      <c r="T195" s="7" t="n">
        <v>183</v>
      </c>
      <c r="U195" s="10" t="n">
        <v>115</v>
      </c>
      <c r="V195" s="11" t="n"/>
    </row>
    <row r="196">
      <c r="A196" s="4" t="inlineStr">
        <is>
          <t>Cerdo</t>
        </is>
      </c>
      <c r="B196" s="4" t="inlineStr">
        <is>
          <t>Agro America</t>
        </is>
      </c>
      <c r="C196" s="4" t="n">
        <v>1021538</v>
      </c>
      <c r="D196" s="4" t="inlineStr">
        <is>
          <t>GO Pecho Belly S/p@ Vp Cj AS</t>
        </is>
      </c>
      <c r="E196" s="5" t="inlineStr">
        <is>
          <t>Panceta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19579.319</v>
      </c>
      <c r="O196" s="7" t="n">
        <v>34</v>
      </c>
      <c r="P196" s="7" t="n">
        <v>43</v>
      </c>
      <c r="Q196" s="10" t="n">
        <v>19579.319</v>
      </c>
      <c r="R196" s="9" t="n">
        <v>67.09999999999999</v>
      </c>
      <c r="S196" s="7" t="n">
        <v>43.3404321907601</v>
      </c>
      <c r="T196" s="7" t="n">
        <v>51.5830998509687</v>
      </c>
      <c r="U196" s="10" t="n">
        <v>67.09999999999999</v>
      </c>
      <c r="V196" s="11" t="n"/>
    </row>
    <row r="197">
      <c r="A197" s="4" t="inlineStr">
        <is>
          <t>Cerdo</t>
        </is>
      </c>
      <c r="B197" s="4" t="inlineStr">
        <is>
          <t>Agro America</t>
        </is>
      </c>
      <c r="C197" s="4" t="n">
        <v>1022619</v>
      </c>
      <c r="D197" s="4" t="inlineStr">
        <is>
          <t>GO Malaya 5-6mm@ Vp Cj AS</t>
        </is>
      </c>
      <c r="E197" s="5" t="inlineStr">
        <is>
          <t>Prolijado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38716.52</v>
      </c>
      <c r="O197" s="7" t="n">
        <v>78.9019534813563</v>
      </c>
      <c r="P197" s="7" t="n">
        <v>78.9019534813563</v>
      </c>
      <c r="Q197" s="10" t="n">
        <v>38716.52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Cerdo</t>
        </is>
      </c>
      <c r="B198" s="4" t="inlineStr">
        <is>
          <t>Agro America</t>
        </is>
      </c>
      <c r="C198" s="4" t="n">
        <v>1023050</v>
      </c>
      <c r="D198" s="4" t="inlineStr">
        <is>
          <t>GO Lom Centro@ Cj 16k AS</t>
        </is>
      </c>
      <c r="E198" s="5" t="inlineStr">
        <is>
          <t>Lomo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39.226</v>
      </c>
      <c r="S198" s="7" t="n">
        <v>203</v>
      </c>
      <c r="T198" s="7" t="n">
        <v>240</v>
      </c>
      <c r="U198" s="10" t="n">
        <v>39.226</v>
      </c>
      <c r="V198" s="11" t="n"/>
    </row>
    <row r="199">
      <c r="A199" s="4" t="inlineStr">
        <is>
          <t>Cerdo</t>
        </is>
      </c>
      <c r="B199" s="4" t="inlineStr">
        <is>
          <t>Agro America</t>
        </is>
      </c>
      <c r="C199" s="4" t="n">
        <v>1023175</v>
      </c>
      <c r="D199" s="4" t="inlineStr">
        <is>
          <t>GO Pp Pna USA@ Cj Muestra SAG</t>
        </is>
      </c>
      <c r="E199" s="5" t="inlineStr">
        <is>
          <t>Muestra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46.9</v>
      </c>
      <c r="O199" s="7" t="n">
        <v>133</v>
      </c>
      <c r="P199" s="7" t="n">
        <v>206</v>
      </c>
      <c r="Q199" s="10" t="n">
        <v>46.9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Cerdo</t>
        </is>
      </c>
      <c r="B200" s="4" t="inlineStr">
        <is>
          <t>Agro America</t>
        </is>
      </c>
      <c r="C200" s="4" t="n">
        <v>1023190</v>
      </c>
      <c r="D200" s="4" t="inlineStr">
        <is>
          <t>GO Pana s/Corazon@ Bo Cj 20k AS</t>
        </is>
      </c>
      <c r="E200" s="5" t="inlineStr">
        <is>
          <t>Subprod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20.627</v>
      </c>
      <c r="K200" s="7" t="n">
        <v>79</v>
      </c>
      <c r="L200" s="7" t="n">
        <v>79</v>
      </c>
      <c r="M200" s="10" t="n">
        <v>20.627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Cerdo</t>
        </is>
      </c>
      <c r="B201" s="4" t="inlineStr">
        <is>
          <t>Agro America</t>
        </is>
      </c>
      <c r="C201" s="4" t="n">
        <v>1023274</v>
      </c>
      <c r="D201" s="4" t="inlineStr">
        <is>
          <t>GO Ganso S/g S/abst @ Va Cj 12k</t>
        </is>
      </c>
      <c r="E201" s="5" t="inlineStr">
        <is>
          <t>Pierna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4886.438</v>
      </c>
      <c r="O201" s="7" t="n">
        <v>77</v>
      </c>
      <c r="P201" s="7" t="n">
        <v>77</v>
      </c>
      <c r="Q201" s="10" t="n">
        <v>4886.438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Cerdo</t>
        </is>
      </c>
      <c r="B202" s="4" t="inlineStr">
        <is>
          <t>Agro America</t>
        </is>
      </c>
      <c r="C202" s="4" t="n">
        <v>1023410</v>
      </c>
      <c r="D202" s="4" t="inlineStr">
        <is>
          <t>GO File C/cab 1KG@ Cj k AS</t>
        </is>
      </c>
      <c r="E202" s="5" t="inlineStr">
        <is>
          <t>Filete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0</v>
      </c>
      <c r="O202" s="7" t="n">
        <v>0</v>
      </c>
      <c r="P202" s="7" t="n">
        <v>0</v>
      </c>
      <c r="Q202" s="8" t="n">
        <v>0</v>
      </c>
      <c r="R202" s="9" t="n">
        <v>96</v>
      </c>
      <c r="S202" s="7" t="n">
        <v>50</v>
      </c>
      <c r="T202" s="7" t="n">
        <v>77</v>
      </c>
      <c r="U202" s="10" t="n">
        <v>96</v>
      </c>
      <c r="V202" s="11" t="n"/>
    </row>
    <row r="203">
      <c r="A203" s="4" t="inlineStr">
        <is>
          <t>Cerdo</t>
        </is>
      </c>
      <c r="B203" s="4" t="inlineStr">
        <is>
          <t>Agro America</t>
        </is>
      </c>
      <c r="C203" s="4" t="n">
        <v>1023446</v>
      </c>
      <c r="D203" s="4" t="inlineStr">
        <is>
          <t>GO Panc C/cue@ IWP Cj 20k AS</t>
        </is>
      </c>
      <c r="E203" s="5" t="inlineStr">
        <is>
          <t>Panceta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14221.555</v>
      </c>
      <c r="O203" s="7" t="n">
        <v>34</v>
      </c>
      <c r="P203" s="7" t="n">
        <v>43</v>
      </c>
      <c r="Q203" s="10" t="n">
        <v>14221.555</v>
      </c>
      <c r="R203" s="9" t="n">
        <v>19.415</v>
      </c>
      <c r="S203" s="7" t="n">
        <v>34</v>
      </c>
      <c r="T203" s="7" t="n">
        <v>43</v>
      </c>
      <c r="U203" s="10" t="n">
        <v>19.415</v>
      </c>
      <c r="V203" s="11" t="n"/>
    </row>
    <row r="204">
      <c r="A204" s="4" t="inlineStr">
        <is>
          <t>Cerdo</t>
        </is>
      </c>
      <c r="B204" s="4" t="inlineStr">
        <is>
          <t>Agrosuper Shanghai</t>
        </is>
      </c>
      <c r="C204" s="4" t="n">
        <v>1022183</v>
      </c>
      <c r="D204" s="4" t="inlineStr">
        <is>
          <t>GO PernilP@ Bo Cj 20k AS</t>
        </is>
      </c>
      <c r="E204" s="5" t="inlineStr">
        <is>
          <t>Pernil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25018.468</v>
      </c>
      <c r="S204" s="7" t="n">
        <v>25</v>
      </c>
      <c r="T204" s="7" t="n">
        <v>25</v>
      </c>
      <c r="U204" s="10" t="n">
        <v>25018.468</v>
      </c>
      <c r="V204" s="11" t="n"/>
    </row>
    <row r="205">
      <c r="A205" s="4" t="inlineStr">
        <is>
          <t>Cerdo</t>
        </is>
      </c>
      <c r="B205" s="4" t="inlineStr">
        <is>
          <t>Agrosuper Shanghai</t>
        </is>
      </c>
      <c r="C205" s="4" t="n">
        <v>1022193</v>
      </c>
      <c r="D205" s="4" t="inlineStr">
        <is>
          <t>GO Lom Vet 44@ Bo Cj 20k AS</t>
        </is>
      </c>
      <c r="E205" s="5" t="inlineStr">
        <is>
          <t>Lomo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23835.414</v>
      </c>
      <c r="O205" s="7" t="n">
        <v>25</v>
      </c>
      <c r="P205" s="7" t="n">
        <v>25</v>
      </c>
      <c r="Q205" s="10" t="n">
        <v>23835.414</v>
      </c>
      <c r="R205" s="9" t="n">
        <v>0</v>
      </c>
      <c r="S205" s="7" t="n">
        <v>0</v>
      </c>
      <c r="T205" s="7" t="n">
        <v>0</v>
      </c>
      <c r="U205" s="8" t="n">
        <v>0</v>
      </c>
      <c r="V205" s="11" t="n"/>
    </row>
    <row r="206">
      <c r="A206" s="4" t="inlineStr">
        <is>
          <t>Cerdo</t>
        </is>
      </c>
      <c r="B206" s="4" t="inlineStr">
        <is>
          <t>Agrosuper Shanghai</t>
        </is>
      </c>
      <c r="C206" s="4" t="n">
        <v>1022568</v>
      </c>
      <c r="D206" s="4" t="inlineStr">
        <is>
          <t>GO Panc Tecla SCue@ 4 Bo Cj 20kg AS</t>
        </is>
      </c>
      <c r="E206" s="5" t="inlineStr">
        <is>
          <t>Panceta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1026</v>
      </c>
      <c r="O206" s="7" t="n">
        <v>24</v>
      </c>
      <c r="P206" s="7" t="n">
        <v>35</v>
      </c>
      <c r="Q206" s="10" t="n">
        <v>1026</v>
      </c>
      <c r="R206" s="9" t="n">
        <v>0</v>
      </c>
      <c r="S206" s="7" t="n">
        <v>0</v>
      </c>
      <c r="T206" s="7" t="n">
        <v>0</v>
      </c>
      <c r="U206" s="8" t="n">
        <v>0</v>
      </c>
      <c r="V206" s="11" t="n"/>
    </row>
    <row r="207">
      <c r="A207" s="4" t="inlineStr">
        <is>
          <t>Cerdo</t>
        </is>
      </c>
      <c r="B207" s="4" t="inlineStr">
        <is>
          <t>Agrosuper Shanghai</t>
        </is>
      </c>
      <c r="C207" s="4" t="n">
        <v>1022936</v>
      </c>
      <c r="D207" s="4" t="inlineStr">
        <is>
          <t>GO File C/cab@ Cj 5k AS</t>
        </is>
      </c>
      <c r="E207" s="5" t="inlineStr">
        <is>
          <t>Filete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2160</v>
      </c>
      <c r="O207" s="7" t="n">
        <v>24</v>
      </c>
      <c r="P207" s="7" t="n">
        <v>35</v>
      </c>
      <c r="Q207" s="10" t="n">
        <v>2160</v>
      </c>
      <c r="R207" s="9" t="n">
        <v>0</v>
      </c>
      <c r="S207" s="7" t="n">
        <v>0</v>
      </c>
      <c r="T207" s="7" t="n">
        <v>0</v>
      </c>
      <c r="U207" s="8" t="n">
        <v>0</v>
      </c>
      <c r="V207" s="11" t="n"/>
    </row>
    <row r="208">
      <c r="A208" s="4" t="inlineStr">
        <is>
          <t>Cerdo</t>
        </is>
      </c>
      <c r="B208" s="4" t="inlineStr">
        <is>
          <t>Agrosuper Shanghai</t>
        </is>
      </c>
      <c r="C208" s="4" t="n">
        <v>1023066</v>
      </c>
      <c r="D208" s="4" t="inlineStr">
        <is>
          <t>GO BB Ribs@ Cj 16k AS</t>
        </is>
      </c>
      <c r="E208" s="5" t="inlineStr">
        <is>
          <t>Chuleta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9850.5</v>
      </c>
      <c r="O208" s="7" t="n">
        <v>24</v>
      </c>
      <c r="P208" s="7" t="n">
        <v>35</v>
      </c>
      <c r="Q208" s="10" t="n">
        <v>9850.5</v>
      </c>
      <c r="R208" s="9" t="n">
        <v>0</v>
      </c>
      <c r="S208" s="7" t="n">
        <v>0</v>
      </c>
      <c r="T208" s="7" t="n">
        <v>0</v>
      </c>
      <c r="U208" s="8" t="n">
        <v>0</v>
      </c>
      <c r="V208" s="11" t="n"/>
    </row>
    <row r="209">
      <c r="A209" s="4" t="inlineStr">
        <is>
          <t>Cerdo</t>
        </is>
      </c>
      <c r="B209" s="4" t="inlineStr">
        <is>
          <t>Agrosuper Shanghai</t>
        </is>
      </c>
      <c r="C209" s="4" t="n">
        <v>1023093</v>
      </c>
      <c r="D209" s="4" t="inlineStr">
        <is>
          <t>GO Cordon Lom@ Bo Cj 20k AS</t>
        </is>
      </c>
      <c r="E209" s="5" t="inlineStr">
        <is>
          <t>Recortes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23100</v>
      </c>
      <c r="O209" s="7" t="n">
        <v>24</v>
      </c>
      <c r="P209" s="7" t="n">
        <v>35</v>
      </c>
      <c r="Q209" s="10" t="n">
        <v>23100</v>
      </c>
      <c r="R209" s="9" t="n">
        <v>0</v>
      </c>
      <c r="S209" s="7" t="n">
        <v>0</v>
      </c>
      <c r="T209" s="7" t="n">
        <v>0</v>
      </c>
      <c r="U209" s="8" t="n">
        <v>0</v>
      </c>
      <c r="V209" s="11" t="n"/>
    </row>
    <row r="210">
      <c r="A210" s="4" t="inlineStr">
        <is>
          <t>Cerdo</t>
        </is>
      </c>
      <c r="B210" s="4" t="inlineStr">
        <is>
          <t>Andes Asia</t>
        </is>
      </c>
      <c r="C210" s="4" t="n">
        <v>1022293</v>
      </c>
      <c r="D210" s="4" t="inlineStr">
        <is>
          <t>GO Malaya Japon@ Vp Fi Cj 5k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2520</v>
      </c>
      <c r="O210" s="7" t="n">
        <v>33.015873015873</v>
      </c>
      <c r="P210" s="7" t="n">
        <v>33.6190476190476</v>
      </c>
      <c r="Q210" s="10" t="n">
        <v>2520</v>
      </c>
      <c r="R210" s="9" t="n">
        <v>0</v>
      </c>
      <c r="S210" s="7" t="n">
        <v>0</v>
      </c>
      <c r="T210" s="7" t="n">
        <v>0</v>
      </c>
      <c r="U210" s="8" t="n">
        <v>0</v>
      </c>
      <c r="V210" s="11" t="n"/>
    </row>
    <row r="211">
      <c r="A211" s="4" t="inlineStr">
        <is>
          <t>Cerdo</t>
        </is>
      </c>
      <c r="B211" s="4" t="inlineStr">
        <is>
          <t>Andes Asia</t>
        </is>
      </c>
      <c r="C211" s="4" t="n">
        <v>1022751</v>
      </c>
      <c r="D211" s="4" t="inlineStr">
        <is>
          <t>GO PpPal 1P Ex@ Cj 14k AS</t>
        </is>
      </c>
      <c r="E211" s="5" t="inlineStr">
        <is>
          <t>Paleta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2898</v>
      </c>
      <c r="O211" s="7" t="n">
        <v>42.8599033816425</v>
      </c>
      <c r="P211" s="7" t="n">
        <v>43</v>
      </c>
      <c r="Q211" s="10" t="n">
        <v>2898</v>
      </c>
      <c r="R211" s="9" t="n">
        <v>0</v>
      </c>
      <c r="S211" s="7" t="n">
        <v>0</v>
      </c>
      <c r="T211" s="7" t="n">
        <v>0</v>
      </c>
      <c r="U211" s="8" t="n">
        <v>0</v>
      </c>
      <c r="V211" s="11" t="n"/>
    </row>
    <row r="212">
      <c r="A212" s="4" t="inlineStr">
        <is>
          <t>Cerdo</t>
        </is>
      </c>
      <c r="B212" s="4" t="inlineStr">
        <is>
          <t>Andes Asia</t>
        </is>
      </c>
      <c r="C212" s="4" t="n">
        <v>1022864</v>
      </c>
      <c r="D212" s="4" t="inlineStr">
        <is>
          <t>GO Lom Vet L@ Cj 11k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5824.112</v>
      </c>
      <c r="O212" s="7" t="n">
        <v>35</v>
      </c>
      <c r="P212" s="7" t="n">
        <v>36</v>
      </c>
      <c r="Q212" s="10" t="n">
        <v>5824.112</v>
      </c>
      <c r="R212" s="9" t="n">
        <v>0</v>
      </c>
      <c r="S212" s="7" t="n">
        <v>0</v>
      </c>
      <c r="T212" s="7" t="n">
        <v>0</v>
      </c>
      <c r="U212" s="8" t="n">
        <v>0</v>
      </c>
      <c r="V212" s="11" t="n"/>
    </row>
    <row r="213">
      <c r="A213" s="4" t="inlineStr">
        <is>
          <t>Pavo</t>
        </is>
      </c>
      <c r="B213" s="4" t="inlineStr">
        <is>
          <t>Agro America</t>
        </is>
      </c>
      <c r="C213" s="4" t="n">
        <v>1030228</v>
      </c>
      <c r="D213" s="4" t="inlineStr">
        <is>
          <t>PV TruDeh Cort S/p@ Bo Cj  SO</t>
        </is>
      </c>
      <c r="E213" s="5" t="inlineStr">
        <is>
          <t>Trutro Desh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163.296</v>
      </c>
      <c r="O213" s="7" t="n">
        <v>93</v>
      </c>
      <c r="P213" s="7" t="n">
        <v>98</v>
      </c>
      <c r="Q213" s="10" t="n">
        <v>163.296</v>
      </c>
      <c r="R213" s="9" t="n">
        <v>0</v>
      </c>
      <c r="S213" s="7" t="n">
        <v>0</v>
      </c>
      <c r="T213" s="7" t="n">
        <v>0</v>
      </c>
      <c r="U213" s="8" t="n">
        <v>0</v>
      </c>
      <c r="V213" s="11" t="n"/>
    </row>
    <row r="214">
      <c r="A214" s="4" t="inlineStr">
        <is>
          <t>Pavo</t>
        </is>
      </c>
      <c r="B214" s="4" t="inlineStr">
        <is>
          <t>Agro America</t>
        </is>
      </c>
      <c r="C214" s="4" t="n">
        <v>1030239</v>
      </c>
      <c r="D214" s="4" t="inlineStr">
        <is>
          <t>PV Ctro Pta Ala 30 Lb@ Bo Cj SO</t>
        </is>
      </c>
      <c r="E214" s="5" t="inlineStr">
        <is>
          <t>Ala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0</v>
      </c>
      <c r="K214" s="7" t="n">
        <v>0</v>
      </c>
      <c r="L214" s="7" t="n">
        <v>0</v>
      </c>
      <c r="M214" s="8" t="n">
        <v>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95.27</v>
      </c>
      <c r="S214" s="7" t="n">
        <v>101</v>
      </c>
      <c r="T214" s="7" t="n">
        <v>101</v>
      </c>
      <c r="U214" s="10" t="n">
        <v>95.27</v>
      </c>
      <c r="V214" s="11" t="n"/>
    </row>
    <row r="215">
      <c r="A215" s="4" t="inlineStr">
        <is>
          <t>Pavo</t>
        </is>
      </c>
      <c r="B215" s="4" t="inlineStr">
        <is>
          <t>Agro America</t>
        </is>
      </c>
      <c r="C215" s="4" t="n">
        <v>1030370</v>
      </c>
      <c r="D215" s="4" t="inlineStr">
        <is>
          <t>PV Triming Pch@ Cj 40 Lbs SO</t>
        </is>
      </c>
      <c r="E215" s="5" t="inlineStr">
        <is>
          <t>Recortes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0</v>
      </c>
      <c r="K215" s="7" t="n">
        <v>0</v>
      </c>
      <c r="L215" s="7" t="n">
        <v>0</v>
      </c>
      <c r="M215" s="8" t="n">
        <v>0</v>
      </c>
      <c r="N215" s="6" t="n">
        <v>2.436</v>
      </c>
      <c r="O215" s="7" t="n">
        <v>127</v>
      </c>
      <c r="P215" s="7" t="n">
        <v>127</v>
      </c>
      <c r="Q215" s="10" t="n">
        <v>2.436</v>
      </c>
      <c r="R215" s="9" t="n">
        <v>0</v>
      </c>
      <c r="S215" s="7" t="n">
        <v>0</v>
      </c>
      <c r="T215" s="7" t="n">
        <v>0</v>
      </c>
      <c r="U215" s="8" t="n">
        <v>0</v>
      </c>
      <c r="V215" s="11" t="n"/>
    </row>
    <row r="216">
      <c r="A216" s="4" t="inlineStr">
        <is>
          <t>Pavo</t>
        </is>
      </c>
      <c r="B216" s="4" t="inlineStr">
        <is>
          <t>Agro America</t>
        </is>
      </c>
      <c r="C216" s="4" t="n">
        <v>1030379</v>
      </c>
      <c r="D216" s="4" t="inlineStr">
        <is>
          <t>PV PchDeh S/p@ Bo Cj 20k SO</t>
        </is>
      </c>
      <c r="E216" s="5" t="inlineStr">
        <is>
          <t>Pech Desh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100152.044</v>
      </c>
      <c r="O216" s="7" t="n">
        <v>50.0338134686497</v>
      </c>
      <c r="P216" s="7" t="n">
        <v>56.5753099157916</v>
      </c>
      <c r="Q216" s="10" t="n">
        <v>100152.044</v>
      </c>
      <c r="R216" s="9" t="n">
        <v>36.28</v>
      </c>
      <c r="S216" s="7" t="n">
        <v>107</v>
      </c>
      <c r="T216" s="7" t="n">
        <v>107</v>
      </c>
      <c r="U216" s="10" t="n">
        <v>36.28</v>
      </c>
      <c r="V216" s="11" t="n"/>
    </row>
    <row r="217">
      <c r="A217" s="4" t="inlineStr">
        <is>
          <t>Pavo</t>
        </is>
      </c>
      <c r="B217" s="4" t="inlineStr">
        <is>
          <t>Agro America</t>
        </is>
      </c>
      <c r="C217" s="4" t="n">
        <v>1030452</v>
      </c>
      <c r="D217" s="4" t="inlineStr">
        <is>
          <t>PV Pech USA 10 - 12 LB@ Bo Hor Cj 11k SO</t>
        </is>
      </c>
      <c r="E217" s="5" t="inlineStr">
        <is>
          <t>Pech Desh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64752.622</v>
      </c>
      <c r="O217" s="7" t="n">
        <v>63.0568239692286</v>
      </c>
      <c r="P217" s="7" t="n">
        <v>71.0759891082094</v>
      </c>
      <c r="Q217" s="10" t="n">
        <v>64752.622</v>
      </c>
      <c r="R217" s="9" t="n">
        <v>111.707</v>
      </c>
      <c r="S217" s="7" t="n">
        <v>94</v>
      </c>
      <c r="T217" s="7" t="n">
        <v>108</v>
      </c>
      <c r="U217" s="10" t="n">
        <v>111.707</v>
      </c>
      <c r="V217" s="11" t="n"/>
    </row>
    <row r="218">
      <c r="A218" s="4" t="inlineStr">
        <is>
          <t>Pavo</t>
        </is>
      </c>
      <c r="B218" s="4" t="inlineStr">
        <is>
          <t>Agro America</t>
        </is>
      </c>
      <c r="C218" s="4" t="n">
        <v>1030461</v>
      </c>
      <c r="D218" s="4" t="inlineStr">
        <is>
          <t>PV Pech USA 8 - 10 LB@ Bo Hor Cj 11k SO</t>
        </is>
      </c>
      <c r="E218" s="5" t="inlineStr">
        <is>
          <t>Pech Desh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12323.694</v>
      </c>
      <c r="O218" s="7" t="n">
        <v>58.5643888918371</v>
      </c>
      <c r="P218" s="7" t="n">
        <v>69.00821295952331</v>
      </c>
      <c r="Q218" s="10" t="n">
        <v>12323.694</v>
      </c>
      <c r="R218" s="9" t="n">
        <v>0</v>
      </c>
      <c r="S218" s="7" t="n">
        <v>0</v>
      </c>
      <c r="T218" s="7" t="n">
        <v>0</v>
      </c>
      <c r="U218" s="8" t="n">
        <v>0</v>
      </c>
      <c r="V218" s="11" t="n"/>
    </row>
    <row r="219">
      <c r="A219" s="4" t="inlineStr">
        <is>
          <t>Pavo</t>
        </is>
      </c>
      <c r="B219" s="4" t="inlineStr">
        <is>
          <t>Agro America</t>
        </is>
      </c>
      <c r="C219" s="4" t="n">
        <v>1030735</v>
      </c>
      <c r="D219" s="4" t="inlineStr">
        <is>
          <t>PV Cog MA 30Lb@ Bo Cj 15k SO</t>
        </is>
      </c>
      <c r="E219" s="5" t="inlineStr">
        <is>
          <t>Menudencias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38102.4</v>
      </c>
      <c r="O219" s="7" t="n">
        <v>46.5</v>
      </c>
      <c r="P219" s="7" t="n">
        <v>60</v>
      </c>
      <c r="Q219" s="10" t="n">
        <v>38102.4</v>
      </c>
      <c r="R219" s="9" t="n">
        <v>0</v>
      </c>
      <c r="S219" s="7" t="n">
        <v>0</v>
      </c>
      <c r="T219" s="7" t="n">
        <v>0</v>
      </c>
      <c r="U219" s="8" t="n">
        <v>0</v>
      </c>
      <c r="V219" s="11" t="n"/>
    </row>
    <row r="220">
      <c r="A220" s="4" t="inlineStr">
        <is>
          <t>Pavo</t>
        </is>
      </c>
      <c r="B220" s="4" t="inlineStr">
        <is>
          <t>Agro America</t>
        </is>
      </c>
      <c r="C220" s="4" t="n">
        <v>1030745</v>
      </c>
      <c r="D220" s="4" t="inlineStr">
        <is>
          <t>PV Higad 40Lb@ Bo Cj 18k SO</t>
        </is>
      </c>
      <c r="E220" s="5" t="inlineStr">
        <is>
          <t>Menudencias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1106.784</v>
      </c>
      <c r="O220" s="7" t="n">
        <v>132</v>
      </c>
      <c r="P220" s="7" t="n">
        <v>134</v>
      </c>
      <c r="Q220" s="10" t="n">
        <v>1106.784</v>
      </c>
      <c r="R220" s="9" t="n">
        <v>0</v>
      </c>
      <c r="S220" s="7" t="n">
        <v>0</v>
      </c>
      <c r="T220" s="7" t="n">
        <v>0</v>
      </c>
      <c r="U220" s="8" t="n">
        <v>0</v>
      </c>
      <c r="V220" s="11" t="n"/>
    </row>
    <row r="221">
      <c r="A221" s="4" t="inlineStr">
        <is>
          <t>Pavo</t>
        </is>
      </c>
      <c r="B221" s="4" t="inlineStr">
        <is>
          <t>Agro America</t>
        </is>
      </c>
      <c r="C221" s="4" t="n">
        <v>1030773</v>
      </c>
      <c r="D221" s="4" t="inlineStr">
        <is>
          <t>PV Pch Filete 1 kg @Bo CJ 14Kg AS</t>
        </is>
      </c>
      <c r="E221" s="5" t="inlineStr">
        <is>
          <t>Pech Desh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15008</v>
      </c>
      <c r="O221" s="7" t="n">
        <v>98</v>
      </c>
      <c r="P221" s="7" t="n">
        <v>99</v>
      </c>
      <c r="Q221" s="10" t="n">
        <v>15008</v>
      </c>
      <c r="R221" s="9" t="n">
        <v>0</v>
      </c>
      <c r="S221" s="7" t="n">
        <v>0</v>
      </c>
      <c r="T221" s="7" t="n">
        <v>0</v>
      </c>
      <c r="U221" s="8" t="n">
        <v>0</v>
      </c>
      <c r="V221" s="11" t="n"/>
    </row>
    <row r="222">
      <c r="A222" s="4" t="inlineStr">
        <is>
          <t>Pavo</t>
        </is>
      </c>
      <c r="B222" s="4" t="inlineStr">
        <is>
          <t>Agro America</t>
        </is>
      </c>
      <c r="C222" s="4" t="n">
        <v>1030782</v>
      </c>
      <c r="D222" s="4" t="inlineStr">
        <is>
          <t>PV Pech USA 12-15 LB @BO Hor Cj 15k AS</t>
        </is>
      </c>
      <c r="E222" s="5" t="inlineStr">
        <is>
          <t>Pech Desh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39358.013</v>
      </c>
      <c r="O222" s="7" t="n">
        <v>72.62837953735109</v>
      </c>
      <c r="P222" s="7" t="n">
        <v>89.3854192791694</v>
      </c>
      <c r="Q222" s="10" t="n">
        <v>39358.013</v>
      </c>
      <c r="R222" s="9" t="n">
        <v>107.334</v>
      </c>
      <c r="S222" s="7" t="n">
        <v>88.0005310526022</v>
      </c>
      <c r="T222" s="7" t="n">
        <v>111.27935230216</v>
      </c>
      <c r="U222" s="10" t="n">
        <v>107.334</v>
      </c>
      <c r="V222" s="11" t="n"/>
    </row>
    <row r="223">
      <c r="A223" s="4" t="inlineStr">
        <is>
          <t>Pavo</t>
        </is>
      </c>
      <c r="B223" s="4" t="inlineStr">
        <is>
          <t>Agro America</t>
        </is>
      </c>
      <c r="C223" s="4" t="n">
        <v>1030783</v>
      </c>
      <c r="D223" s="4" t="inlineStr">
        <is>
          <t>PV Pch MA 8% 18-20 Lb@ Bo Cj 20k AS</t>
        </is>
      </c>
      <c r="E223" s="5" t="inlineStr">
        <is>
          <t>Pech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16.886</v>
      </c>
      <c r="S223" s="7" t="n">
        <v>134</v>
      </c>
      <c r="T223" s="7" t="n">
        <v>142</v>
      </c>
      <c r="U223" s="10" t="n">
        <v>16.886</v>
      </c>
      <c r="V223" s="11" t="n"/>
    </row>
    <row r="224">
      <c r="A224" s="4" t="inlineStr">
        <is>
          <t>Pavo</t>
        </is>
      </c>
      <c r="B224" s="4" t="inlineStr">
        <is>
          <t>Agro America</t>
        </is>
      </c>
      <c r="C224" s="4" t="n">
        <v>1030818</v>
      </c>
      <c r="D224" s="4" t="inlineStr">
        <is>
          <t>PV Fil C/ten MA NMr@ Cj 40 Lb AS</t>
        </is>
      </c>
      <c r="E224" s="5" t="inlineStr">
        <is>
          <t>Pech Desh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25813.22</v>
      </c>
      <c r="O224" s="7" t="n">
        <v>100.704146170063</v>
      </c>
      <c r="P224" s="7" t="n">
        <v>106.557976106817</v>
      </c>
      <c r="Q224" s="10" t="n">
        <v>25813.22</v>
      </c>
      <c r="R224" s="9" t="n">
        <v>0</v>
      </c>
      <c r="S224" s="7" t="n">
        <v>0</v>
      </c>
      <c r="T224" s="7" t="n">
        <v>0</v>
      </c>
      <c r="U224" s="8" t="n">
        <v>0</v>
      </c>
      <c r="V224" s="11" t="n"/>
    </row>
    <row r="225">
      <c r="A225" s="4" t="inlineStr">
        <is>
          <t>Pavo</t>
        </is>
      </c>
      <c r="B225" s="4" t="inlineStr">
        <is>
          <t>Agro Mexico</t>
        </is>
      </c>
      <c r="C225" s="4" t="n">
        <v>1030337</v>
      </c>
      <c r="D225" s="4" t="inlineStr">
        <is>
          <t>PV PchDeh@ Blo Cj 15k SO</t>
        </is>
      </c>
      <c r="E225" s="5" t="inlineStr">
        <is>
          <t>Pech Desh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24000</v>
      </c>
      <c r="O225" s="7" t="n">
        <v>31</v>
      </c>
      <c r="P225" s="7" t="n">
        <v>38</v>
      </c>
      <c r="Q225" s="10" t="n">
        <v>24000</v>
      </c>
      <c r="R225" s="9" t="n">
        <v>0</v>
      </c>
      <c r="S225" s="7" t="n">
        <v>0</v>
      </c>
      <c r="T225" s="7" t="n">
        <v>0</v>
      </c>
      <c r="U225" s="8" t="n">
        <v>0</v>
      </c>
      <c r="V225" s="11" t="n"/>
    </row>
    <row r="226">
      <c r="A226" s="4" t="inlineStr">
        <is>
          <t>Pavo</t>
        </is>
      </c>
      <c r="B226" s="4" t="inlineStr">
        <is>
          <t>Agro Mexico</t>
        </is>
      </c>
      <c r="C226" s="4" t="n">
        <v>1030792</v>
      </c>
      <c r="D226" s="4" t="inlineStr">
        <is>
          <t>PV Fil C/ten MA NMr@ Cj 15 kg AS</t>
        </is>
      </c>
      <c r="E226" s="5" t="inlineStr">
        <is>
          <t>Pech Desh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24000</v>
      </c>
      <c r="O226" s="7" t="n">
        <v>24</v>
      </c>
      <c r="P226" s="7" t="n">
        <v>30</v>
      </c>
      <c r="Q226" s="10" t="n">
        <v>24000</v>
      </c>
      <c r="R226" s="9" t="n">
        <v>0</v>
      </c>
      <c r="S226" s="7" t="n">
        <v>0</v>
      </c>
      <c r="T226" s="7" t="n">
        <v>0</v>
      </c>
      <c r="U226" s="8" t="n">
        <v>0</v>
      </c>
      <c r="V226" s="11" t="n"/>
    </row>
    <row r="227">
      <c r="A227" s="4" t="inlineStr">
        <is>
          <t>Pavo</t>
        </is>
      </c>
      <c r="B227" s="4" t="inlineStr">
        <is>
          <t>Agro Mexico</t>
        </is>
      </c>
      <c r="C227" s="4" t="n">
        <v>1030810</v>
      </c>
      <c r="D227" s="4" t="inlineStr">
        <is>
          <t>PV Tru Lar MA Mr@ LP 15k AS</t>
        </is>
      </c>
      <c r="E227" s="5" t="inlineStr">
        <is>
          <t>Trutro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21600</v>
      </c>
      <c r="O227" s="7" t="n">
        <v>45</v>
      </c>
      <c r="P227" s="7" t="n">
        <v>58</v>
      </c>
      <c r="Q227" s="10" t="n">
        <v>21600</v>
      </c>
      <c r="R227" s="9" t="n">
        <v>0</v>
      </c>
      <c r="S227" s="7" t="n">
        <v>0</v>
      </c>
      <c r="T227" s="7" t="n">
        <v>0</v>
      </c>
      <c r="U227" s="8" t="n">
        <v>0</v>
      </c>
      <c r="V227" s="11" t="n"/>
    </row>
    <row r="228">
      <c r="A228" s="4" t="inlineStr">
        <is>
          <t>Elaborado</t>
        </is>
      </c>
      <c r="B228" s="4" t="inlineStr">
        <is>
          <t>Agro America</t>
        </is>
      </c>
      <c r="C228" s="4" t="n">
        <v>1100570</v>
      </c>
      <c r="D228" s="4" t="inlineStr">
        <is>
          <t>Figuritas Pollo@ Bo 18x1.5 Lb Cj AS</t>
        </is>
      </c>
      <c r="E228" s="5" t="inlineStr">
        <is>
          <t>Empanizado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244.8</v>
      </c>
      <c r="O228" s="7" t="n">
        <v>175</v>
      </c>
      <c r="P228" s="7" t="n">
        <v>183</v>
      </c>
      <c r="Q228" s="10" t="n">
        <v>244.8</v>
      </c>
      <c r="R228" s="9" t="n">
        <v>0</v>
      </c>
      <c r="S228" s="7" t="n">
        <v>0</v>
      </c>
      <c r="T228" s="7" t="n">
        <v>0</v>
      </c>
      <c r="U228" s="8" t="n">
        <v>0</v>
      </c>
      <c r="V228" s="11" t="n"/>
    </row>
    <row r="229">
      <c r="A229" s="4" t="inlineStr">
        <is>
          <t>Elaborado</t>
        </is>
      </c>
      <c r="B229" s="4" t="inlineStr">
        <is>
          <t>Agro America</t>
        </is>
      </c>
      <c r="C229" s="4" t="n">
        <v>1100602</v>
      </c>
      <c r="D229" s="4" t="inlineStr">
        <is>
          <t>File Pollo PR@ Bo 18x1.5 Lb Cj AS</t>
        </is>
      </c>
      <c r="E229" s="5" t="inlineStr">
        <is>
          <t>Empanizado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673.2</v>
      </c>
      <c r="O229" s="7" t="n">
        <v>42</v>
      </c>
      <c r="P229" s="7" t="n">
        <v>183</v>
      </c>
      <c r="Q229" s="10" t="n">
        <v>673.2</v>
      </c>
      <c r="R229" s="9" t="n">
        <v>501.84</v>
      </c>
      <c r="S229" s="7" t="n">
        <v>171.975609756098</v>
      </c>
      <c r="T229" s="7" t="n">
        <v>180.317073170732</v>
      </c>
      <c r="U229" s="10" t="n">
        <v>501.84</v>
      </c>
      <c r="V229" s="11" t="n"/>
    </row>
    <row r="230">
      <c r="A230" s="4" t="inlineStr">
        <is>
          <t>Pollo</t>
        </is>
      </c>
      <c r="B230" s="4" t="inlineStr">
        <is>
          <t>Agro America</t>
        </is>
      </c>
      <c r="C230" s="4" t="n">
        <v>1011701</v>
      </c>
      <c r="D230" s="4" t="inlineStr">
        <is>
          <t>PO PchDeh NMr@ Cj 20k AS</t>
        </is>
      </c>
      <c r="E230" s="5" t="inlineStr">
        <is>
          <t>Pechuga Desh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18198.975</v>
      </c>
      <c r="O230" s="7" t="n">
        <v>8.4657599672509</v>
      </c>
      <c r="P230" s="7" t="n">
        <v>8.543975141457141</v>
      </c>
      <c r="Q230" s="8" t="n">
        <v>0</v>
      </c>
      <c r="R230" s="9" t="n">
        <v>0</v>
      </c>
      <c r="S230" s="7" t="n">
        <v>0</v>
      </c>
      <c r="T230" s="7" t="n">
        <v>0</v>
      </c>
      <c r="U230" s="8" t="n">
        <v>0</v>
      </c>
      <c r="V230" s="11" t="n"/>
    </row>
    <row r="231">
      <c r="A231" s="4" t="inlineStr">
        <is>
          <t>Pollo</t>
        </is>
      </c>
      <c r="B231" s="4" t="inlineStr">
        <is>
          <t>Agro America</t>
        </is>
      </c>
      <c r="C231" s="4" t="n">
        <v>1012107</v>
      </c>
      <c r="D231" s="4" t="inlineStr">
        <is>
          <t>PO PchDeh 4oz Mr@ Cj AS</t>
        </is>
      </c>
      <c r="E231" s="5" t="inlineStr">
        <is>
          <t>Pechuga Desh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7638.57</v>
      </c>
      <c r="O231" s="7" t="n">
        <v>11.935894807536</v>
      </c>
      <c r="P231" s="7" t="n">
        <v>78.8019794280867</v>
      </c>
      <c r="Q231" s="10" t="n">
        <v>7638.57</v>
      </c>
      <c r="R231" s="9" t="n">
        <v>0</v>
      </c>
      <c r="S231" s="7" t="n">
        <v>0</v>
      </c>
      <c r="T231" s="7" t="n">
        <v>0</v>
      </c>
      <c r="U231" s="8" t="n">
        <v>0</v>
      </c>
      <c r="V231" s="11" t="n"/>
    </row>
    <row r="232">
      <c r="A232" s="4" t="inlineStr">
        <is>
          <t>Pollo</t>
        </is>
      </c>
      <c r="B232" s="4" t="inlineStr">
        <is>
          <t>Agro America</t>
        </is>
      </c>
      <c r="C232" s="4" t="n">
        <v>1012108</v>
      </c>
      <c r="D232" s="4" t="inlineStr">
        <is>
          <t>PO PchDeh 5oz Mr@ Cj AS</t>
        </is>
      </c>
      <c r="E232" s="5" t="inlineStr">
        <is>
          <t>Pechuga Desh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19958.4</v>
      </c>
      <c r="K232" s="7" t="n">
        <v>2</v>
      </c>
      <c r="L232" s="7" t="n">
        <v>2</v>
      </c>
      <c r="M232" s="8" t="n">
        <v>0</v>
      </c>
      <c r="N232" s="6" t="n">
        <v>63231.52</v>
      </c>
      <c r="O232" s="7" t="n">
        <v>14.7630660151772</v>
      </c>
      <c r="P232" s="7" t="n">
        <v>16.5336953468776</v>
      </c>
      <c r="Q232" s="10" t="n">
        <v>63231.52</v>
      </c>
      <c r="R232" s="9" t="n">
        <v>580.6079999999999</v>
      </c>
      <c r="S232" s="7" t="n">
        <v>71</v>
      </c>
      <c r="T232" s="7" t="n">
        <v>80</v>
      </c>
      <c r="U232" s="10" t="n">
        <v>580.6079999999999</v>
      </c>
      <c r="V232" s="11" t="n"/>
    </row>
    <row r="233">
      <c r="A233" s="4" t="inlineStr">
        <is>
          <t>Pollo</t>
        </is>
      </c>
      <c r="B233" s="4" t="inlineStr">
        <is>
          <t>Agro America</t>
        </is>
      </c>
      <c r="C233" s="4" t="n">
        <v>1012109</v>
      </c>
      <c r="D233" s="4" t="inlineStr">
        <is>
          <t>PO PchDeh 6oz Mr@ Cj AS</t>
        </is>
      </c>
      <c r="E233" s="5" t="inlineStr">
        <is>
          <t>Pechuga Desh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129911.022</v>
      </c>
      <c r="O233" s="7" t="n">
        <v>20.7434269895898</v>
      </c>
      <c r="P233" s="7" t="n">
        <v>23.7826714195197</v>
      </c>
      <c r="Q233" s="10" t="n">
        <v>129911.022</v>
      </c>
      <c r="R233" s="9" t="n">
        <v>907.127</v>
      </c>
      <c r="S233" s="7" t="n">
        <v>183.055337345267</v>
      </c>
      <c r="T233" s="7" t="n">
        <v>188.595783170383</v>
      </c>
      <c r="U233" s="10" t="n">
        <v>907.127</v>
      </c>
      <c r="V233" s="11" t="n"/>
    </row>
    <row r="234">
      <c r="A234" s="4" t="inlineStr">
        <is>
          <t>Pollo</t>
        </is>
      </c>
      <c r="B234" s="4" t="inlineStr">
        <is>
          <t>Agro America</t>
        </is>
      </c>
      <c r="C234" s="4" t="n">
        <v>1012110</v>
      </c>
      <c r="D234" s="4" t="inlineStr">
        <is>
          <t>PO PchDeh 7oz Mr@ Cj AS</t>
        </is>
      </c>
      <c r="E234" s="5" t="inlineStr">
        <is>
          <t>Pechuga Desh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125320.608</v>
      </c>
      <c r="O234" s="7" t="n">
        <v>55.135659475894</v>
      </c>
      <c r="P234" s="7" t="n">
        <v>60.3390762994064</v>
      </c>
      <c r="Q234" s="10" t="n">
        <v>125320.608</v>
      </c>
      <c r="R234" s="9" t="n">
        <v>2122.848</v>
      </c>
      <c r="S234" s="7" t="n">
        <v>132.111111111111</v>
      </c>
      <c r="T234" s="7" t="n">
        <v>133.478632478632</v>
      </c>
      <c r="U234" s="10" t="n">
        <v>2122.848</v>
      </c>
      <c r="V234" s="11" t="n"/>
    </row>
    <row r="235">
      <c r="A235" s="4" t="inlineStr">
        <is>
          <t>Pollo</t>
        </is>
      </c>
      <c r="B235" s="4" t="inlineStr">
        <is>
          <t>Agro America</t>
        </is>
      </c>
      <c r="C235" s="4" t="n">
        <v>1012111</v>
      </c>
      <c r="D235" s="4" t="inlineStr">
        <is>
          <t>PO PchDeh 8oz Mr@ Cj AS</t>
        </is>
      </c>
      <c r="E235" s="5" t="inlineStr">
        <is>
          <t>Pechuga Desh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72140.54399999999</v>
      </c>
      <c r="O235" s="7" t="n">
        <v>29.6627263581489</v>
      </c>
      <c r="P235" s="7" t="n">
        <v>38.0623742454728</v>
      </c>
      <c r="Q235" s="10" t="n">
        <v>72140.54399999999</v>
      </c>
      <c r="R235" s="9" t="n">
        <v>13898.304</v>
      </c>
      <c r="S235" s="7" t="n">
        <v>6.08746736292428</v>
      </c>
      <c r="T235" s="7" t="n">
        <v>31.0639686684073</v>
      </c>
      <c r="U235" s="10" t="n">
        <v>13898.304</v>
      </c>
      <c r="V235" s="11" t="n"/>
    </row>
    <row r="236">
      <c r="A236" s="4" t="inlineStr">
        <is>
          <t>Pollo</t>
        </is>
      </c>
      <c r="B236" s="4" t="inlineStr">
        <is>
          <t>Agro America</t>
        </is>
      </c>
      <c r="C236" s="4" t="n">
        <v>1012112</v>
      </c>
      <c r="D236" s="4" t="inlineStr">
        <is>
          <t>PO PchDeh 9oz Mr@ Cj AS</t>
        </is>
      </c>
      <c r="E236" s="5" t="inlineStr">
        <is>
          <t>Pechuga Desh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0</v>
      </c>
      <c r="K236" s="7" t="n">
        <v>0</v>
      </c>
      <c r="L236" s="7" t="n">
        <v>0</v>
      </c>
      <c r="M236" s="8" t="n">
        <v>0</v>
      </c>
      <c r="N236" s="6" t="n">
        <v>12882.24</v>
      </c>
      <c r="O236" s="7" t="n">
        <v>58.8450704225352</v>
      </c>
      <c r="P236" s="7" t="n">
        <v>77.2816901408451</v>
      </c>
      <c r="Q236" s="10" t="n">
        <v>12882.24</v>
      </c>
      <c r="R236" s="9" t="n">
        <v>0</v>
      </c>
      <c r="S236" s="7" t="n">
        <v>0</v>
      </c>
      <c r="T236" s="7" t="n">
        <v>0</v>
      </c>
      <c r="U236" s="8" t="n">
        <v>0</v>
      </c>
      <c r="V236" s="11" t="n"/>
    </row>
    <row r="237">
      <c r="A237" s="4" t="inlineStr">
        <is>
          <t>Pollo</t>
        </is>
      </c>
      <c r="B237" s="4" t="inlineStr">
        <is>
          <t>Agro America</t>
        </is>
      </c>
      <c r="C237" s="4" t="n">
        <v>1012145</v>
      </c>
      <c r="D237" s="4" t="inlineStr">
        <is>
          <t>PO PchDeh S/p/g/f &lt;140@ Fi Cj 20k AS</t>
        </is>
      </c>
      <c r="E237" s="5" t="inlineStr">
        <is>
          <t>Pechuga Desh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23423.752</v>
      </c>
      <c r="O237" s="7" t="n">
        <v>106.233128834356</v>
      </c>
      <c r="P237" s="7" t="n">
        <v>135.865030674847</v>
      </c>
      <c r="Q237" s="10" t="n">
        <v>23423.752</v>
      </c>
      <c r="R237" s="9" t="n">
        <v>2173.523</v>
      </c>
      <c r="S237" s="7" t="n">
        <v>92.4380165289256</v>
      </c>
      <c r="T237" s="7" t="n">
        <v>129.834710743802</v>
      </c>
      <c r="U237" s="10" t="n">
        <v>2173.523</v>
      </c>
      <c r="V237" s="11" t="n"/>
    </row>
    <row r="238">
      <c r="A238" s="4" t="inlineStr">
        <is>
          <t>Pollo</t>
        </is>
      </c>
      <c r="B238" s="4" t="inlineStr">
        <is>
          <t>Agro America</t>
        </is>
      </c>
      <c r="C238" s="4" t="n">
        <v>1012147</v>
      </c>
      <c r="D238" s="4" t="inlineStr">
        <is>
          <t>PO File s/t Mr@ Fi Cj 17k AS</t>
        </is>
      </c>
      <c r="E238" s="5" t="inlineStr">
        <is>
          <t>Filete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73759.50599999999</v>
      </c>
      <c r="O238" s="7" t="n">
        <v>18.3144469676898</v>
      </c>
      <c r="P238" s="7" t="n">
        <v>29.6525387792049</v>
      </c>
      <c r="Q238" s="10" t="n">
        <v>73759.50599999999</v>
      </c>
      <c r="R238" s="9" t="n">
        <v>0</v>
      </c>
      <c r="S238" s="7" t="n">
        <v>0</v>
      </c>
      <c r="T238" s="7" t="n">
        <v>0</v>
      </c>
      <c r="U238" s="8" t="n">
        <v>0</v>
      </c>
      <c r="V238" s="11" t="n"/>
    </row>
    <row r="239">
      <c r="A239" s="4" t="inlineStr">
        <is>
          <t>Pollo</t>
        </is>
      </c>
      <c r="B239" s="4" t="inlineStr">
        <is>
          <t>Agro America</t>
        </is>
      </c>
      <c r="C239" s="4" t="n">
        <v>1012148</v>
      </c>
      <c r="D239" s="4" t="inlineStr">
        <is>
          <t>PO Tru-Ctro Ala 60-80 Mr@ Fi Cj 20k AS</t>
        </is>
      </c>
      <c r="E239" s="5" t="inlineStr">
        <is>
          <t>Ala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96587.05100000001</v>
      </c>
      <c r="O239" s="7" t="n">
        <v>26.0643481495258</v>
      </c>
      <c r="P239" s="7" t="n">
        <v>35.4307234517389</v>
      </c>
      <c r="Q239" s="10" t="n">
        <v>96587.05100000001</v>
      </c>
      <c r="R239" s="9" t="n">
        <v>0</v>
      </c>
      <c r="S239" s="7" t="n">
        <v>0</v>
      </c>
      <c r="T239" s="7" t="n">
        <v>0</v>
      </c>
      <c r="U239" s="8" t="n">
        <v>0</v>
      </c>
      <c r="V239" s="11" t="n"/>
    </row>
    <row r="240">
      <c r="A240" s="4" t="inlineStr">
        <is>
          <t>Pollo</t>
        </is>
      </c>
      <c r="B240" s="4" t="inlineStr">
        <is>
          <t>Agro America</t>
        </is>
      </c>
      <c r="C240" s="4" t="n">
        <v>1012157</v>
      </c>
      <c r="D240" s="4" t="inlineStr">
        <is>
          <t>PO Tru Ala 8x5@ Fi Cj AS</t>
        </is>
      </c>
      <c r="E240" s="5" t="inlineStr">
        <is>
          <t>Ala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9979.200000000001</v>
      </c>
      <c r="K240" s="7" t="n">
        <v>2</v>
      </c>
      <c r="L240" s="7" t="n">
        <v>2</v>
      </c>
      <c r="M240" s="8" t="n">
        <v>0</v>
      </c>
      <c r="N240" s="6" t="n">
        <v>7275.708</v>
      </c>
      <c r="O240" s="7" t="n">
        <v>77.11383799349839</v>
      </c>
      <c r="P240" s="7" t="n">
        <v>84.5078895414714</v>
      </c>
      <c r="Q240" s="10" t="n">
        <v>7275.708</v>
      </c>
      <c r="R240" s="9" t="n">
        <v>20030.976</v>
      </c>
      <c r="S240" s="7" t="n">
        <v>1.45380434782609</v>
      </c>
      <c r="T240" s="7" t="n">
        <v>1.51086956521739</v>
      </c>
      <c r="U240" s="8" t="n">
        <v>0</v>
      </c>
      <c r="V240" s="11" t="n"/>
    </row>
    <row r="241">
      <c r="A241" s="4" t="inlineStr">
        <is>
          <t>Pollo</t>
        </is>
      </c>
      <c r="B241" s="4" t="inlineStr">
        <is>
          <t>Agro America</t>
        </is>
      </c>
      <c r="C241" s="4" t="n">
        <v>1012158</v>
      </c>
      <c r="D241" s="4" t="inlineStr">
        <is>
          <t>PO File s/t 8x5 Mr@ Fi Cj AS</t>
        </is>
      </c>
      <c r="E241" s="5" t="inlineStr">
        <is>
          <t>Filete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171243.028</v>
      </c>
      <c r="O241" s="7" t="n">
        <v>22.4065249768884</v>
      </c>
      <c r="P241" s="7" t="n">
        <v>27.0016734345529</v>
      </c>
      <c r="Q241" s="10" t="n">
        <v>171243.028</v>
      </c>
      <c r="R241" s="9" t="n">
        <v>3066.336</v>
      </c>
      <c r="S241" s="7" t="n">
        <v>42.9349112426036</v>
      </c>
      <c r="T241" s="7" t="n">
        <v>50.9763313609467</v>
      </c>
      <c r="U241" s="10" t="n">
        <v>3066.336</v>
      </c>
      <c r="V241" s="11" t="n"/>
    </row>
    <row r="242">
      <c r="A242" s="4" t="inlineStr">
        <is>
          <t>Pollo</t>
        </is>
      </c>
      <c r="B242" s="4" t="inlineStr">
        <is>
          <t>Agro America</t>
        </is>
      </c>
      <c r="C242" s="4" t="n">
        <v>1012159</v>
      </c>
      <c r="D242" s="4" t="inlineStr">
        <is>
          <t>PO Tru Ctro Ala 60-80 8x5 Mr@ Fi Cj AS</t>
        </is>
      </c>
      <c r="E242" s="5" t="inlineStr">
        <is>
          <t>Ala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42475.104</v>
      </c>
      <c r="O242" s="7" t="n">
        <v>25.4758650149509</v>
      </c>
      <c r="P242" s="7" t="n">
        <v>35.6360529688167</v>
      </c>
      <c r="Q242" s="10" t="n">
        <v>42475.104</v>
      </c>
      <c r="R242" s="9" t="n">
        <v>217.728</v>
      </c>
      <c r="S242" s="7" t="n">
        <v>179.083333333333</v>
      </c>
      <c r="T242" s="7" t="n">
        <v>195.583333333333</v>
      </c>
      <c r="U242" s="10" t="n">
        <v>217.728</v>
      </c>
      <c r="V242" s="11" t="n"/>
    </row>
    <row r="243">
      <c r="A243" s="4" t="inlineStr">
        <is>
          <t>Pollo</t>
        </is>
      </c>
      <c r="B243" s="4" t="inlineStr">
        <is>
          <t>Agro America</t>
        </is>
      </c>
      <c r="C243" s="4" t="n">
        <v>1012160</v>
      </c>
      <c r="D243" s="4" t="inlineStr">
        <is>
          <t>PO PchDeh 8x5 Mr@ Fi Cj AS</t>
        </is>
      </c>
      <c r="E243" s="5" t="inlineStr">
        <is>
          <t>Pechuga Desh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93623.03999999999</v>
      </c>
      <c r="O243" s="7" t="n">
        <v>31.1259689922481</v>
      </c>
      <c r="P243" s="7" t="n">
        <v>35.187984496124</v>
      </c>
      <c r="Q243" s="10" t="n">
        <v>93623.03999999999</v>
      </c>
      <c r="R243" s="9" t="n">
        <v>362.88</v>
      </c>
      <c r="S243" s="7" t="n">
        <v>114</v>
      </c>
      <c r="T243" s="7" t="n">
        <v>114</v>
      </c>
      <c r="U243" s="10" t="n">
        <v>362.88</v>
      </c>
      <c r="V243" s="11" t="n"/>
    </row>
    <row r="244">
      <c r="A244" s="4" t="inlineStr">
        <is>
          <t>Pollo</t>
        </is>
      </c>
      <c r="B244" s="4" t="inlineStr">
        <is>
          <t>Agro America</t>
        </is>
      </c>
      <c r="C244" s="4" t="n">
        <v>1012161</v>
      </c>
      <c r="D244" s="4" t="inlineStr">
        <is>
          <t>PO Ala Ctro 8x5 Mr@ Cj 20k AS</t>
        </is>
      </c>
      <c r="E244" s="5" t="inlineStr">
        <is>
          <t>Ala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42239.186</v>
      </c>
      <c r="O244" s="7" t="n">
        <v>29.1115641764498</v>
      </c>
      <c r="P244" s="7" t="n">
        <v>37.7919555078547</v>
      </c>
      <c r="Q244" s="10" t="n">
        <v>42239.186</v>
      </c>
      <c r="R244" s="9" t="n">
        <v>834.588</v>
      </c>
      <c r="S244" s="7" t="n">
        <v>139</v>
      </c>
      <c r="T244" s="7" t="n">
        <v>167</v>
      </c>
      <c r="U244" s="10" t="n">
        <v>834.588</v>
      </c>
      <c r="V244" s="11" t="n"/>
    </row>
    <row r="245">
      <c r="A245" s="4" t="inlineStr">
        <is>
          <t>Pollo</t>
        </is>
      </c>
      <c r="B245" s="4" t="inlineStr">
        <is>
          <t>Agro America</t>
        </is>
      </c>
      <c r="C245" s="4" t="n">
        <v>1012163</v>
      </c>
      <c r="D245" s="4" t="inlineStr">
        <is>
          <t>PO File s/t 4x10 Mr@ Zi Cj 20k AS</t>
        </is>
      </c>
      <c r="E245" s="5" t="inlineStr">
        <is>
          <t>Filete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115976.448</v>
      </c>
      <c r="O245" s="7" t="n">
        <v>23.9793491864831</v>
      </c>
      <c r="P245" s="7" t="n">
        <v>28.9887359198999</v>
      </c>
      <c r="Q245" s="10" t="n">
        <v>115976.448</v>
      </c>
      <c r="R245" s="9" t="n">
        <v>127.008</v>
      </c>
      <c r="S245" s="7" t="n">
        <v>86.8571428571429</v>
      </c>
      <c r="T245" s="7" t="n">
        <v>98.1428571428571</v>
      </c>
      <c r="U245" s="10" t="n">
        <v>127.008</v>
      </c>
      <c r="V245" s="11" t="n"/>
    </row>
    <row r="246">
      <c r="A246" s="4" t="inlineStr">
        <is>
          <t>Pollo</t>
        </is>
      </c>
      <c r="B246" s="4" t="inlineStr">
        <is>
          <t>Agro America</t>
        </is>
      </c>
      <c r="C246" s="4" t="n">
        <v>1012164</v>
      </c>
      <c r="D246" s="4" t="inlineStr">
        <is>
          <t>PO Ala Ctro 4x10 Mr@ Zi Cj 20k AS</t>
        </is>
      </c>
      <c r="E246" s="5" t="inlineStr">
        <is>
          <t>Ala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9979.200000000001</v>
      </c>
      <c r="K246" s="7" t="n">
        <v>2</v>
      </c>
      <c r="L246" s="7" t="n">
        <v>2</v>
      </c>
      <c r="M246" s="8" t="n">
        <v>0</v>
      </c>
      <c r="N246" s="6" t="n">
        <v>17708.544</v>
      </c>
      <c r="O246" s="7" t="n">
        <v>13.4190573770492</v>
      </c>
      <c r="P246" s="7" t="n">
        <v>15.3125</v>
      </c>
      <c r="Q246" s="10" t="n">
        <v>17708.544</v>
      </c>
      <c r="R246" s="9" t="n">
        <v>0</v>
      </c>
      <c r="S246" s="7" t="n">
        <v>0</v>
      </c>
      <c r="T246" s="7" t="n">
        <v>0</v>
      </c>
      <c r="U246" s="8" t="n">
        <v>0</v>
      </c>
      <c r="V246" s="11" t="n"/>
    </row>
    <row r="247">
      <c r="A247" s="4" t="inlineStr">
        <is>
          <t>Pollo</t>
        </is>
      </c>
      <c r="B247" s="4" t="inlineStr">
        <is>
          <t>Agro America</t>
        </is>
      </c>
      <c r="C247" s="4" t="n">
        <v>1012165</v>
      </c>
      <c r="D247" s="4" t="inlineStr">
        <is>
          <t>PO Tru-Ctro Ala 4x10 Mr@ Zi Cj AS</t>
        </is>
      </c>
      <c r="E247" s="5" t="inlineStr">
        <is>
          <t>Ala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72.57599999999999</v>
      </c>
      <c r="K247" s="7" t="n">
        <v>36</v>
      </c>
      <c r="L247" s="7" t="n">
        <v>45</v>
      </c>
      <c r="M247" s="10" t="n">
        <v>72.57599999999999</v>
      </c>
      <c r="N247" s="6" t="n">
        <v>221846.535</v>
      </c>
      <c r="O247" s="7" t="n">
        <v>29.7646657451738</v>
      </c>
      <c r="P247" s="7" t="n">
        <v>36.5921811354863</v>
      </c>
      <c r="Q247" s="10" t="n">
        <v>221846.535</v>
      </c>
      <c r="R247" s="9" t="n">
        <v>326.592</v>
      </c>
      <c r="S247" s="7" t="n">
        <v>106.388888888889</v>
      </c>
      <c r="T247" s="7" t="n">
        <v>115.777777777778</v>
      </c>
      <c r="U247" s="10" t="n">
        <v>326.592</v>
      </c>
      <c r="V247" s="11" t="n"/>
    </row>
    <row r="248">
      <c r="A248" s="4" t="inlineStr">
        <is>
          <t>Pollo</t>
        </is>
      </c>
      <c r="B248" s="4" t="inlineStr">
        <is>
          <t>Agro America</t>
        </is>
      </c>
      <c r="C248" s="4" t="n">
        <v>1012167</v>
      </c>
      <c r="D248" s="4" t="inlineStr">
        <is>
          <t>PO PchDeh 4x10 Mr@ Zi Cj 20k AS</t>
        </is>
      </c>
      <c r="E248" s="5" t="inlineStr">
        <is>
          <t>Pechuga Desh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84283.10000000001</v>
      </c>
      <c r="O248" s="7" t="n">
        <v>11.6301482622258</v>
      </c>
      <c r="P248" s="7" t="n">
        <v>14.8530922806589</v>
      </c>
      <c r="Q248" s="10" t="n">
        <v>84283.10000000001</v>
      </c>
      <c r="R248" s="9" t="n">
        <v>72.57599999999999</v>
      </c>
      <c r="S248" s="7" t="n">
        <v>72</v>
      </c>
      <c r="T248" s="7" t="n">
        <v>76.75</v>
      </c>
      <c r="U248" s="10" t="n">
        <v>72.57599999999999</v>
      </c>
      <c r="V248" s="11" t="n"/>
    </row>
    <row r="249">
      <c r="A249" s="4" t="inlineStr">
        <is>
          <t>Pollo</t>
        </is>
      </c>
      <c r="B249" s="4" t="inlineStr">
        <is>
          <t>Agro America</t>
        </is>
      </c>
      <c r="C249" s="4" t="n">
        <v>1012400</v>
      </c>
      <c r="D249" s="4" t="inlineStr">
        <is>
          <t>PO File s/t 700g Mr@ Cj AS</t>
        </is>
      </c>
      <c r="E249" s="5" t="inlineStr">
        <is>
          <t>Filete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235.2</v>
      </c>
      <c r="O249" s="7" t="n">
        <v>44</v>
      </c>
      <c r="P249" s="7" t="n">
        <v>55</v>
      </c>
      <c r="Q249" s="10" t="n">
        <v>235.2</v>
      </c>
      <c r="R249" s="9" t="n">
        <v>0</v>
      </c>
      <c r="S249" s="7" t="n">
        <v>0</v>
      </c>
      <c r="T249" s="7" t="n">
        <v>0</v>
      </c>
      <c r="U249" s="8" t="n">
        <v>0</v>
      </c>
      <c r="V249" s="11" t="n"/>
    </row>
    <row r="250">
      <c r="A250" s="4" t="inlineStr">
        <is>
          <t>Pollo</t>
        </is>
      </c>
      <c r="B250" s="4" t="inlineStr">
        <is>
          <t>Agro America</t>
        </is>
      </c>
      <c r="C250" s="4" t="n">
        <v>1012483</v>
      </c>
      <c r="D250" s="4" t="inlineStr">
        <is>
          <t>PO Tru-Ctro Ala 4x10 Mr@ Cj AS</t>
        </is>
      </c>
      <c r="E250" s="5" t="inlineStr">
        <is>
          <t>Ala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116049.348</v>
      </c>
      <c r="O250" s="7" t="n">
        <v>19.1420722156922</v>
      </c>
      <c r="P250" s="7" t="n">
        <v>23.5348054174333</v>
      </c>
      <c r="Q250" s="10" t="n">
        <v>116049.348</v>
      </c>
      <c r="R250" s="9" t="n">
        <v>22026.784</v>
      </c>
      <c r="S250" s="7" t="n">
        <v>17.3976090200004</v>
      </c>
      <c r="T250" s="7" t="n">
        <v>18.7962698503785</v>
      </c>
      <c r="U250" s="10" t="n">
        <v>22026.784</v>
      </c>
      <c r="V250" s="11" t="n"/>
    </row>
    <row r="251">
      <c r="A251" s="4" t="inlineStr">
        <is>
          <t>Pollo</t>
        </is>
      </c>
      <c r="B251" s="4" t="inlineStr">
        <is>
          <t>Agro America</t>
        </is>
      </c>
      <c r="C251" s="4" t="n">
        <v>1012518</v>
      </c>
      <c r="D251" s="4" t="inlineStr">
        <is>
          <t>PO File s/t  RC´S 8x5@ Cj AS</t>
        </is>
      </c>
      <c r="E251" s="5" t="inlineStr">
        <is>
          <t>Filete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192725.568</v>
      </c>
      <c r="O251" s="7" t="n">
        <v>30.2954245904726</v>
      </c>
      <c r="P251" s="7" t="n">
        <v>59.2976840519676</v>
      </c>
      <c r="Q251" s="10" t="n">
        <v>192725.568</v>
      </c>
      <c r="R251" s="9" t="n">
        <v>725.76</v>
      </c>
      <c r="S251" s="7" t="n">
        <v>27</v>
      </c>
      <c r="T251" s="7" t="n">
        <v>290</v>
      </c>
      <c r="U251" s="10" t="n">
        <v>725.76</v>
      </c>
      <c r="V251" s="11" t="n"/>
    </row>
    <row r="252">
      <c r="A252" s="4" t="inlineStr">
        <is>
          <t>Pollo</t>
        </is>
      </c>
      <c r="B252" s="4" t="inlineStr">
        <is>
          <t>Agro America</t>
        </is>
      </c>
      <c r="C252" s="4" t="n">
        <v>1012519</v>
      </c>
      <c r="D252" s="4" t="inlineStr">
        <is>
          <t>PO PchDeh 4oz Mr@ Cj AS</t>
        </is>
      </c>
      <c r="E252" s="5" t="inlineStr">
        <is>
          <t>Pechuga Desh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1814.364</v>
      </c>
      <c r="O252" s="7" t="n">
        <v>8</v>
      </c>
      <c r="P252" s="7" t="n">
        <v>153</v>
      </c>
      <c r="Q252" s="10" t="n">
        <v>1814.364</v>
      </c>
      <c r="R252" s="9" t="n">
        <v>0</v>
      </c>
      <c r="S252" s="7" t="n">
        <v>0</v>
      </c>
      <c r="T252" s="7" t="n">
        <v>0</v>
      </c>
      <c r="U252" s="8" t="n">
        <v>0</v>
      </c>
      <c r="V252" s="11" t="n"/>
    </row>
    <row r="253">
      <c r="A253" s="4" t="inlineStr">
        <is>
          <t>Pollo</t>
        </is>
      </c>
      <c r="B253" s="4" t="inlineStr">
        <is>
          <t>Agro America</t>
        </is>
      </c>
      <c r="C253" s="4" t="n">
        <v>1012520</v>
      </c>
      <c r="D253" s="4" t="inlineStr">
        <is>
          <t>PO PchDeh 5oz Mr@ Cj AS</t>
        </is>
      </c>
      <c r="E253" s="5" t="inlineStr">
        <is>
          <t>Pechuga Desh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26726.095</v>
      </c>
      <c r="O253" s="7" t="n">
        <v>11.952396487403</v>
      </c>
      <c r="P253" s="7" t="n">
        <v>13.6543389896653</v>
      </c>
      <c r="Q253" s="10" t="n">
        <v>26726.095</v>
      </c>
      <c r="R253" s="9" t="n">
        <v>72.57599999999999</v>
      </c>
      <c r="S253" s="7" t="n">
        <v>15</v>
      </c>
      <c r="T253" s="7" t="n">
        <v>24</v>
      </c>
      <c r="U253" s="10" t="n">
        <v>72.57599999999999</v>
      </c>
      <c r="V253" s="11" t="n"/>
    </row>
    <row r="254">
      <c r="A254" s="4" t="inlineStr">
        <is>
          <t>Pollo</t>
        </is>
      </c>
      <c r="B254" s="4" t="inlineStr">
        <is>
          <t>Agro America</t>
        </is>
      </c>
      <c r="C254" s="4" t="n">
        <v>1012521</v>
      </c>
      <c r="D254" s="4" t="inlineStr">
        <is>
          <t>PO PchDeh 6oz Mr@ Cj AS</t>
        </is>
      </c>
      <c r="E254" s="5" t="inlineStr">
        <is>
          <t>Pechuga Desh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18144</v>
      </c>
      <c r="K254" s="7" t="n">
        <v>1</v>
      </c>
      <c r="L254" s="7" t="n">
        <v>1</v>
      </c>
      <c r="M254" s="8" t="n">
        <v>0</v>
      </c>
      <c r="N254" s="6" t="n">
        <v>92516.25599999999</v>
      </c>
      <c r="O254" s="7" t="n">
        <v>20.7979996077662</v>
      </c>
      <c r="P254" s="7" t="n">
        <v>23.815061776819</v>
      </c>
      <c r="Q254" s="10" t="n">
        <v>92516.25599999999</v>
      </c>
      <c r="R254" s="9" t="n">
        <v>18.144</v>
      </c>
      <c r="S254" s="7" t="n">
        <v>28</v>
      </c>
      <c r="T254" s="7" t="n">
        <v>29</v>
      </c>
      <c r="U254" s="10" t="n">
        <v>18.144</v>
      </c>
      <c r="V254" s="11" t="n"/>
    </row>
    <row r="255">
      <c r="A255" s="4" t="inlineStr">
        <is>
          <t>Pollo</t>
        </is>
      </c>
      <c r="B255" s="4" t="inlineStr">
        <is>
          <t>Agro America</t>
        </is>
      </c>
      <c r="C255" s="4" t="n">
        <v>1012522</v>
      </c>
      <c r="D255" s="4" t="inlineStr">
        <is>
          <t>PO PchDeh 7oz Mr@ Cj AS</t>
        </is>
      </c>
      <c r="E255" s="5" t="inlineStr">
        <is>
          <t>Pechuga Desh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49006.944</v>
      </c>
      <c r="O255" s="7" t="n">
        <v>37.5671973343206</v>
      </c>
      <c r="P255" s="7" t="n">
        <v>42.4912995186968</v>
      </c>
      <c r="Q255" s="10" t="n">
        <v>49006.944</v>
      </c>
      <c r="R255" s="9" t="n">
        <v>18.144</v>
      </c>
      <c r="S255" s="7" t="n">
        <v>36</v>
      </c>
      <c r="T255" s="7" t="n">
        <v>36</v>
      </c>
      <c r="U255" s="10" t="n">
        <v>18.144</v>
      </c>
      <c r="V255" s="11" t="n"/>
    </row>
    <row r="256">
      <c r="A256" s="4" t="inlineStr">
        <is>
          <t>Pollo</t>
        </is>
      </c>
      <c r="B256" s="4" t="inlineStr">
        <is>
          <t>Agro America</t>
        </is>
      </c>
      <c r="C256" s="4" t="n">
        <v>1012523</v>
      </c>
      <c r="D256" s="4" t="inlineStr">
        <is>
          <t>PO PchDeh 8oz Mr@ Cj AS</t>
        </is>
      </c>
      <c r="E256" s="5" t="inlineStr">
        <is>
          <t>Pechuga Desh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10541.664</v>
      </c>
      <c r="O256" s="7" t="n">
        <v>22.5628227194492</v>
      </c>
      <c r="P256" s="7" t="n">
        <v>27.7452667814114</v>
      </c>
      <c r="Q256" s="10" t="n">
        <v>10541.664</v>
      </c>
      <c r="R256" s="9" t="n">
        <v>4372.704</v>
      </c>
      <c r="S256" s="7" t="n">
        <v>8</v>
      </c>
      <c r="T256" s="7" t="n">
        <v>39.3734439834025</v>
      </c>
      <c r="U256" s="10" t="n">
        <v>4372.704</v>
      </c>
      <c r="V256" s="11" t="n"/>
    </row>
    <row r="257">
      <c r="A257" s="4" t="inlineStr">
        <is>
          <t>Pollo</t>
        </is>
      </c>
      <c r="B257" s="4" t="inlineStr">
        <is>
          <t>Agro America</t>
        </is>
      </c>
      <c r="C257" s="4" t="n">
        <v>1012524</v>
      </c>
      <c r="D257" s="4" t="inlineStr">
        <is>
          <t>PO PchDeh 9oz Mr@ Cj AS</t>
        </is>
      </c>
      <c r="E257" s="5" t="inlineStr">
        <is>
          <t>Pechuga Desh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9634.352999999999</v>
      </c>
      <c r="O257" s="7" t="n">
        <v>144.914965229113</v>
      </c>
      <c r="P257" s="7" t="n">
        <v>150.824545664872</v>
      </c>
      <c r="Q257" s="10" t="n">
        <v>9634.352999999999</v>
      </c>
      <c r="R257" s="9" t="n">
        <v>0</v>
      </c>
      <c r="S257" s="7" t="n">
        <v>0</v>
      </c>
      <c r="T257" s="7" t="n">
        <v>0</v>
      </c>
      <c r="U257" s="8" t="n">
        <v>0</v>
      </c>
      <c r="V257" s="11" t="n"/>
    </row>
    <row r="258">
      <c r="A258" s="4" t="inlineStr">
        <is>
          <t>Pollo</t>
        </is>
      </c>
      <c r="B258" s="4" t="inlineStr">
        <is>
          <t>Agro America</t>
        </is>
      </c>
      <c r="C258" s="4" t="n">
        <v>1012579</v>
      </c>
      <c r="D258" s="4" t="inlineStr">
        <is>
          <t>PO PchDeh 4x10 Mr@ MQNI Fi Cj AS</t>
        </is>
      </c>
      <c r="E258" s="5" t="inlineStr">
        <is>
          <t>Pechuga Desh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3755.742</v>
      </c>
      <c r="O258" s="7" t="n">
        <v>13.4589378077621</v>
      </c>
      <c r="P258" s="7" t="n">
        <v>13.4589378077621</v>
      </c>
      <c r="Q258" s="10" t="n">
        <v>3755.742</v>
      </c>
      <c r="R258" s="9" t="n">
        <v>0</v>
      </c>
      <c r="S258" s="7" t="n">
        <v>0</v>
      </c>
      <c r="T258" s="7" t="n">
        <v>0</v>
      </c>
      <c r="U258" s="8" t="n">
        <v>0</v>
      </c>
      <c r="V258" s="11" t="n"/>
    </row>
    <row r="259">
      <c r="A259" s="4" t="inlineStr">
        <is>
          <t>Pollo</t>
        </is>
      </c>
      <c r="B259" s="4" t="inlineStr">
        <is>
          <t>Agro America</t>
        </is>
      </c>
      <c r="C259" s="4" t="n">
        <v>1012597</v>
      </c>
      <c r="D259" s="4" t="inlineStr">
        <is>
          <t>PO Tru-Ctro Ala 4x10 Mr@ MAQ Fi Cj AS</t>
        </is>
      </c>
      <c r="E259" s="5" t="inlineStr">
        <is>
          <t>Ala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2159.098</v>
      </c>
      <c r="O259" s="7" t="n">
        <v>43.352941367182</v>
      </c>
      <c r="P259" s="7" t="n">
        <v>43.352941367182</v>
      </c>
      <c r="Q259" s="10" t="n">
        <v>2159.098</v>
      </c>
      <c r="R259" s="9" t="n">
        <v>0</v>
      </c>
      <c r="S259" s="7" t="n">
        <v>0</v>
      </c>
      <c r="T259" s="7" t="n">
        <v>0</v>
      </c>
      <c r="U259" s="8" t="n">
        <v>0</v>
      </c>
      <c r="V259" s="11" t="n"/>
    </row>
    <row r="260">
      <c r="A260" s="4" t="inlineStr">
        <is>
          <t>Pollo</t>
        </is>
      </c>
      <c r="B260" s="4" t="inlineStr">
        <is>
          <t>Agro America</t>
        </is>
      </c>
      <c r="C260" s="4" t="n">
        <v>1012806</v>
      </c>
      <c r="D260" s="4" t="inlineStr">
        <is>
          <t>PO TruCrtoDeh s/p Mr@ Cj 20k AS</t>
        </is>
      </c>
      <c r="E260" s="5" t="inlineStr">
        <is>
          <t>Trutro Deshuesado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4915.94</v>
      </c>
      <c r="O260" s="7" t="n">
        <v>9.30627306273063</v>
      </c>
      <c r="P260" s="7" t="n">
        <v>13.2472324723247</v>
      </c>
      <c r="Q260" s="10" t="n">
        <v>4915.94</v>
      </c>
      <c r="R260" s="9" t="n">
        <v>0</v>
      </c>
      <c r="S260" s="7" t="n">
        <v>0</v>
      </c>
      <c r="T260" s="7" t="n">
        <v>0</v>
      </c>
      <c r="U260" s="8" t="n">
        <v>0</v>
      </c>
      <c r="V260" s="11" t="n"/>
    </row>
    <row r="261">
      <c r="A261" s="4" t="inlineStr">
        <is>
          <t>Pollo</t>
        </is>
      </c>
      <c r="B261" s="4" t="inlineStr">
        <is>
          <t>Agro America</t>
        </is>
      </c>
      <c r="C261" s="4" t="n">
        <v>1012837</v>
      </c>
      <c r="D261" s="4" t="inlineStr">
        <is>
          <t>PO Tru-Ctro Ala 4x10 Mr@MQ OOII Cj AS</t>
        </is>
      </c>
      <c r="E261" s="5" t="inlineStr">
        <is>
          <t>Ala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1778.08</v>
      </c>
      <c r="O261" s="7" t="n">
        <v>35.7142856339422</v>
      </c>
      <c r="P261" s="7" t="n">
        <v>35.7142856339422</v>
      </c>
      <c r="Q261" s="10" t="n">
        <v>1778.08</v>
      </c>
      <c r="R261" s="9" t="n">
        <v>0</v>
      </c>
      <c r="S261" s="7" t="n">
        <v>0</v>
      </c>
      <c r="T261" s="7" t="n">
        <v>0</v>
      </c>
      <c r="U261" s="8" t="n">
        <v>0</v>
      </c>
      <c r="V261" s="11" t="n"/>
    </row>
    <row r="262">
      <c r="A262" s="4" t="inlineStr">
        <is>
          <t>Pollo</t>
        </is>
      </c>
      <c r="B262" s="4" t="inlineStr">
        <is>
          <t>Agro Europa</t>
        </is>
      </c>
      <c r="C262" s="4" t="n">
        <v>1011748</v>
      </c>
      <c r="D262" s="4" t="inlineStr">
        <is>
          <t>PO PchDeh &gt;170 NMr@ Cj 10k AS</t>
        </is>
      </c>
      <c r="E262" s="5" t="inlineStr">
        <is>
          <t>Pechuga Desh</t>
        </is>
      </c>
      <c r="F262" s="6" t="n">
        <v>22800</v>
      </c>
      <c r="G262" s="7" t="n">
        <v>1</v>
      </c>
      <c r="H262" s="7" t="n">
        <v>3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146880</v>
      </c>
      <c r="O262" s="7" t="n">
        <v>18.8921568627451</v>
      </c>
      <c r="P262" s="7" t="n">
        <v>25.6323529411765</v>
      </c>
      <c r="Q262" s="10" t="n">
        <v>146880</v>
      </c>
      <c r="R262" s="9" t="n">
        <v>0</v>
      </c>
      <c r="S262" s="7" t="n">
        <v>0</v>
      </c>
      <c r="T262" s="7" t="n">
        <v>0</v>
      </c>
      <c r="U262" s="8" t="n">
        <v>0</v>
      </c>
      <c r="V262" s="11" t="n"/>
    </row>
    <row r="263">
      <c r="A263" s="4" t="inlineStr">
        <is>
          <t>Pollo</t>
        </is>
      </c>
      <c r="B263" s="4" t="inlineStr">
        <is>
          <t>Agro Europa</t>
        </is>
      </c>
      <c r="C263" s="4" t="n">
        <v>1011749</v>
      </c>
      <c r="D263" s="4" t="inlineStr">
        <is>
          <t>PO PchDeh NMr Blo@ Cj 10k AS</t>
        </is>
      </c>
      <c r="E263" s="5" t="inlineStr">
        <is>
          <t>Pechuga Desh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21600</v>
      </c>
      <c r="O263" s="7" t="n">
        <v>9</v>
      </c>
      <c r="P263" s="7" t="n">
        <v>31</v>
      </c>
      <c r="Q263" s="10" t="n">
        <v>21600</v>
      </c>
      <c r="R263" s="9" t="n">
        <v>0</v>
      </c>
      <c r="S263" s="7" t="n">
        <v>0</v>
      </c>
      <c r="T263" s="7" t="n">
        <v>0</v>
      </c>
      <c r="U263" s="8" t="n">
        <v>0</v>
      </c>
      <c r="V263" s="11" t="n"/>
    </row>
    <row r="264">
      <c r="A264" s="4" t="inlineStr">
        <is>
          <t>Pollo</t>
        </is>
      </c>
      <c r="B264" s="4" t="inlineStr">
        <is>
          <t>Agro Europa</t>
        </is>
      </c>
      <c r="C264" s="4" t="n">
        <v>1011906</v>
      </c>
      <c r="D264" s="4" t="inlineStr">
        <is>
          <t>PO File NMr@Bo Cj 15K AS</t>
        </is>
      </c>
      <c r="E264" s="5" t="inlineStr">
        <is>
          <t>Filete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21000</v>
      </c>
      <c r="O264" s="7" t="n">
        <v>8</v>
      </c>
      <c r="P264" s="7" t="n">
        <v>15</v>
      </c>
      <c r="Q264" s="10" t="n">
        <v>21000</v>
      </c>
      <c r="R264" s="9" t="n">
        <v>0</v>
      </c>
      <c r="S264" s="7" t="n">
        <v>0</v>
      </c>
      <c r="T264" s="7" t="n">
        <v>0</v>
      </c>
      <c r="U264" s="8" t="n">
        <v>0</v>
      </c>
      <c r="V264" s="11" t="n"/>
    </row>
    <row r="265">
      <c r="A265" s="4" t="inlineStr">
        <is>
          <t>Pollo</t>
        </is>
      </c>
      <c r="B265" s="4" t="inlineStr">
        <is>
          <t>Agro Europa</t>
        </is>
      </c>
      <c r="C265" s="4" t="n">
        <v>1011973</v>
      </c>
      <c r="D265" s="4" t="inlineStr">
        <is>
          <t>PO PchDeh Lam 110-130 NMr@ Bo Cj 10k AS</t>
        </is>
      </c>
      <c r="E265" s="5" t="inlineStr">
        <is>
          <t>Pechuga Desh</t>
        </is>
      </c>
      <c r="F265" s="6" t="n">
        <v>10</v>
      </c>
      <c r="G265" s="7" t="n">
        <v>8</v>
      </c>
      <c r="H265" s="7" t="n">
        <v>21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0</v>
      </c>
      <c r="O265" s="7" t="n">
        <v>0</v>
      </c>
      <c r="P265" s="7" t="n">
        <v>0</v>
      </c>
      <c r="Q265" s="8" t="n">
        <v>0</v>
      </c>
      <c r="R265" s="9" t="n">
        <v>0</v>
      </c>
      <c r="S265" s="7" t="n">
        <v>0</v>
      </c>
      <c r="T265" s="7" t="n">
        <v>0</v>
      </c>
      <c r="U265" s="8" t="n">
        <v>0</v>
      </c>
      <c r="V265" s="11" t="n"/>
    </row>
    <row r="266">
      <c r="A266" s="4" t="inlineStr">
        <is>
          <t>Pollo</t>
        </is>
      </c>
      <c r="B266" s="4" t="inlineStr">
        <is>
          <t>Agro Europa</t>
        </is>
      </c>
      <c r="C266" s="4" t="n">
        <v>1011974</v>
      </c>
      <c r="D266" s="4" t="inlineStr">
        <is>
          <t>PO PchDeh Lam 130-150 NMr@ Bo Cj 10k AS</t>
        </is>
      </c>
      <c r="E266" s="5" t="inlineStr">
        <is>
          <t>Pechuga Desh</t>
        </is>
      </c>
      <c r="F266" s="6" t="n">
        <v>20</v>
      </c>
      <c r="G266" s="7" t="n">
        <v>8</v>
      </c>
      <c r="H266" s="7" t="n">
        <v>21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0</v>
      </c>
      <c r="O266" s="7" t="n">
        <v>0</v>
      </c>
      <c r="P266" s="7" t="n">
        <v>0</v>
      </c>
      <c r="Q266" s="8" t="n">
        <v>0</v>
      </c>
      <c r="R266" s="9" t="n">
        <v>0</v>
      </c>
      <c r="S266" s="7" t="n">
        <v>0</v>
      </c>
      <c r="T266" s="7" t="n">
        <v>0</v>
      </c>
      <c r="U266" s="8" t="n">
        <v>0</v>
      </c>
      <c r="V266" s="11" t="n"/>
    </row>
    <row r="267">
      <c r="A267" s="4" t="inlineStr">
        <is>
          <t>Pollo</t>
        </is>
      </c>
      <c r="B267" s="4" t="inlineStr">
        <is>
          <t>Agro Europa</t>
        </is>
      </c>
      <c r="C267" s="4" t="n">
        <v>1011975</v>
      </c>
      <c r="D267" s="4" t="inlineStr">
        <is>
          <t>PO PchDeh Lam 150-170 NMr@ Bo Cj 10k AS</t>
        </is>
      </c>
      <c r="E267" s="5" t="inlineStr">
        <is>
          <t>Pechuga Desh</t>
        </is>
      </c>
      <c r="F267" s="6" t="n">
        <v>10</v>
      </c>
      <c r="G267" s="7" t="n">
        <v>8</v>
      </c>
      <c r="H267" s="7" t="n">
        <v>21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0</v>
      </c>
      <c r="O267" s="7" t="n">
        <v>0</v>
      </c>
      <c r="P267" s="7" t="n">
        <v>0</v>
      </c>
      <c r="Q267" s="8" t="n">
        <v>0</v>
      </c>
      <c r="R267" s="9" t="n">
        <v>0</v>
      </c>
      <c r="S267" s="7" t="n">
        <v>0</v>
      </c>
      <c r="T267" s="7" t="n">
        <v>0</v>
      </c>
      <c r="U267" s="8" t="n">
        <v>0</v>
      </c>
      <c r="V267" s="11" t="n"/>
    </row>
    <row r="268">
      <c r="A268" s="4" t="inlineStr">
        <is>
          <t>Pollo</t>
        </is>
      </c>
      <c r="B268" s="4" t="inlineStr">
        <is>
          <t>Agro Europa</t>
        </is>
      </c>
      <c r="C268" s="4" t="n">
        <v>1011976</v>
      </c>
      <c r="D268" s="4" t="inlineStr">
        <is>
          <t>PO PchDeh Lam 170-190 NMr@ Bo Cj 10k AS</t>
        </is>
      </c>
      <c r="E268" s="5" t="inlineStr">
        <is>
          <t>Pechuga Desh</t>
        </is>
      </c>
      <c r="F268" s="6" t="n">
        <v>10</v>
      </c>
      <c r="G268" s="7" t="n">
        <v>8</v>
      </c>
      <c r="H268" s="7" t="n">
        <v>21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0</v>
      </c>
      <c r="O268" s="7" t="n">
        <v>0</v>
      </c>
      <c r="P268" s="7" t="n">
        <v>0</v>
      </c>
      <c r="Q268" s="8" t="n">
        <v>0</v>
      </c>
      <c r="R268" s="9" t="n">
        <v>0</v>
      </c>
      <c r="S268" s="7" t="n">
        <v>0</v>
      </c>
      <c r="T268" s="7" t="n">
        <v>0</v>
      </c>
      <c r="U268" s="8" t="n">
        <v>0</v>
      </c>
      <c r="V268" s="11" t="n"/>
    </row>
    <row r="269">
      <c r="A269" s="4" t="inlineStr">
        <is>
          <t>Pollo</t>
        </is>
      </c>
      <c r="B269" s="4" t="inlineStr">
        <is>
          <t>Agro Europa</t>
        </is>
      </c>
      <c r="C269" s="4" t="n">
        <v>1012405</v>
      </c>
      <c r="D269" s="4" t="inlineStr">
        <is>
          <t>PO PchDeh BTI 18.6%@ MQOI Cj 10k AS</t>
        </is>
      </c>
      <c r="E269" s="5" t="inlineStr">
        <is>
          <t>Pechuga Desh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27360</v>
      </c>
      <c r="O269" s="7" t="n">
        <v>23.625</v>
      </c>
      <c r="P269" s="7" t="n">
        <v>23.625</v>
      </c>
      <c r="Q269" s="10" t="n">
        <v>27360</v>
      </c>
      <c r="R269" s="9" t="n">
        <v>0</v>
      </c>
      <c r="S269" s="7" t="n">
        <v>0</v>
      </c>
      <c r="T269" s="7" t="n">
        <v>0</v>
      </c>
      <c r="U269" s="8" t="n">
        <v>0</v>
      </c>
      <c r="V269" s="11" t="n"/>
    </row>
    <row r="270">
      <c r="A270" s="4" t="inlineStr">
        <is>
          <t>Pollo</t>
        </is>
      </c>
      <c r="B270" s="4" t="inlineStr">
        <is>
          <t>Agro Europa</t>
        </is>
      </c>
      <c r="C270" s="4" t="n">
        <v>1012432</v>
      </c>
      <c r="D270" s="4" t="inlineStr">
        <is>
          <t>PO PchDeh IQF NMr@ Cj 10k AS</t>
        </is>
      </c>
      <c r="E270" s="5" t="inlineStr">
        <is>
          <t>Pechuga Desh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43200</v>
      </c>
      <c r="K270" s="7" t="n">
        <v>8.5</v>
      </c>
      <c r="L270" s="7" t="n">
        <v>9.5</v>
      </c>
      <c r="M270" s="8" t="n">
        <v>0</v>
      </c>
      <c r="N270" s="6" t="n">
        <v>22680</v>
      </c>
      <c r="O270" s="7" t="n">
        <v>2.28571428571429</v>
      </c>
      <c r="P270" s="7" t="n">
        <v>17.3333333333333</v>
      </c>
      <c r="Q270" s="10" t="n">
        <v>22680</v>
      </c>
      <c r="R270" s="9" t="n">
        <v>0</v>
      </c>
      <c r="S270" s="7" t="n">
        <v>0</v>
      </c>
      <c r="T270" s="7" t="n">
        <v>0</v>
      </c>
      <c r="U270" s="8" t="n">
        <v>0</v>
      </c>
      <c r="V270" s="11" t="n"/>
    </row>
    <row r="271">
      <c r="A271" s="4" t="inlineStr">
        <is>
          <t>Pollo</t>
        </is>
      </c>
      <c r="B271" s="4" t="inlineStr">
        <is>
          <t>Agro Europa</t>
        </is>
      </c>
      <c r="C271" s="4" t="n">
        <v>1012805</v>
      </c>
      <c r="D271" s="4" t="inlineStr">
        <is>
          <t>PO TruEnt Deh s/p@ Cj 10k AS</t>
        </is>
      </c>
      <c r="E271" s="5" t="inlineStr">
        <is>
          <t>Trutro Deshuesado</t>
        </is>
      </c>
      <c r="F271" s="6" t="n">
        <v>15</v>
      </c>
      <c r="G271" s="7" t="n">
        <v>8</v>
      </c>
      <c r="H271" s="7" t="n">
        <v>21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20820</v>
      </c>
      <c r="O271" s="7" t="n">
        <v>8</v>
      </c>
      <c r="P271" s="7" t="n">
        <v>37</v>
      </c>
      <c r="Q271" s="10" t="n">
        <v>20820</v>
      </c>
      <c r="R271" s="9" t="n">
        <v>0</v>
      </c>
      <c r="S271" s="7" t="n">
        <v>0</v>
      </c>
      <c r="T271" s="7" t="n">
        <v>0</v>
      </c>
      <c r="U271" s="8" t="n">
        <v>0</v>
      </c>
      <c r="V271" s="11" t="n"/>
    </row>
    <row r="272">
      <c r="A272" s="4" t="inlineStr">
        <is>
          <t>Pollo</t>
        </is>
      </c>
      <c r="B272" s="4" t="inlineStr">
        <is>
          <t>Agro Mexico</t>
        </is>
      </c>
      <c r="C272" s="4" t="n">
        <v>1011127</v>
      </c>
      <c r="D272" s="4" t="inlineStr">
        <is>
          <t>PO PchDeh Random Mr Mex@ Cj 10k AS</t>
        </is>
      </c>
      <c r="E272" s="5" t="inlineStr">
        <is>
          <t>Pechuga Desh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129610</v>
      </c>
      <c r="K272" s="7" t="n">
        <v>5.0013887817298</v>
      </c>
      <c r="L272" s="7" t="n">
        <v>5.0013887817298</v>
      </c>
      <c r="M272" s="8" t="n">
        <v>0</v>
      </c>
      <c r="N272" s="6" t="n">
        <v>6600</v>
      </c>
      <c r="O272" s="7" t="n">
        <v>8</v>
      </c>
      <c r="P272" s="7" t="n">
        <v>17</v>
      </c>
      <c r="Q272" s="10" t="n">
        <v>6600</v>
      </c>
      <c r="R272" s="9" t="n">
        <v>0</v>
      </c>
      <c r="S272" s="7" t="n">
        <v>0</v>
      </c>
      <c r="T272" s="7" t="n">
        <v>0</v>
      </c>
      <c r="U272" s="8" t="n">
        <v>0</v>
      </c>
      <c r="V272" s="11" t="n"/>
    </row>
    <row r="273">
      <c r="A273" s="4" t="inlineStr">
        <is>
          <t>Pollo</t>
        </is>
      </c>
      <c r="B273" s="4" t="inlineStr">
        <is>
          <t>Agro Mexico</t>
        </is>
      </c>
      <c r="C273" s="4" t="n">
        <v>1011150</v>
      </c>
      <c r="D273" s="4" t="inlineStr">
        <is>
          <t>PO Tru-Ctro Ala Mex@ Cj 9k AS</t>
        </is>
      </c>
      <c r="E273" s="5" t="inlineStr">
        <is>
          <t>Ala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20520</v>
      </c>
      <c r="K273" s="7" t="n">
        <v>9</v>
      </c>
      <c r="L273" s="7" t="n">
        <v>9</v>
      </c>
      <c r="M273" s="10" t="n">
        <v>20520</v>
      </c>
      <c r="N273" s="6" t="n">
        <v>41031</v>
      </c>
      <c r="O273" s="7" t="n">
        <v>20.4976968633472</v>
      </c>
      <c r="P273" s="7" t="n">
        <v>27.4976968633472</v>
      </c>
      <c r="Q273" s="10" t="n">
        <v>41031</v>
      </c>
      <c r="R273" s="9" t="n">
        <v>0</v>
      </c>
      <c r="S273" s="7" t="n">
        <v>0</v>
      </c>
      <c r="T273" s="7" t="n">
        <v>0</v>
      </c>
      <c r="U273" s="8" t="n">
        <v>0</v>
      </c>
      <c r="V273" s="11" t="n"/>
    </row>
    <row r="274">
      <c r="A274" s="4" t="inlineStr">
        <is>
          <t>Pollo</t>
        </is>
      </c>
      <c r="B274" s="4" t="inlineStr">
        <is>
          <t>Agro Mexico</t>
        </is>
      </c>
      <c r="C274" s="4" t="n">
        <v>1011151</v>
      </c>
      <c r="D274" s="4" t="inlineStr">
        <is>
          <t>PO File Mex@ Cj 9k AS</t>
        </is>
      </c>
      <c r="E274" s="5" t="inlineStr">
        <is>
          <t>Filete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20007</v>
      </c>
      <c r="O274" s="7" t="n">
        <v>6</v>
      </c>
      <c r="P274" s="7" t="n">
        <v>9</v>
      </c>
      <c r="Q274" s="8" t="n">
        <v>0</v>
      </c>
      <c r="R274" s="9" t="n">
        <v>0</v>
      </c>
      <c r="S274" s="7" t="n">
        <v>0</v>
      </c>
      <c r="T274" s="7" t="n">
        <v>0</v>
      </c>
      <c r="U274" s="8" t="n">
        <v>0</v>
      </c>
      <c r="V274" s="11" t="n"/>
    </row>
    <row r="275">
      <c r="A275" s="4" t="inlineStr">
        <is>
          <t>Pollo</t>
        </is>
      </c>
      <c r="B275" s="4" t="inlineStr">
        <is>
          <t>Agro Mexico</t>
        </is>
      </c>
      <c r="C275" s="4" t="n">
        <v>1012278</v>
      </c>
      <c r="D275" s="4" t="inlineStr">
        <is>
          <t>PO Tru Ala Mex@ Cj 9k AS</t>
        </is>
      </c>
      <c r="E275" s="5" t="inlineStr">
        <is>
          <t>Ala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82134</v>
      </c>
      <c r="O275" s="7" t="n">
        <v>12.5364891518738</v>
      </c>
      <c r="P275" s="7" t="n">
        <v>20.2228796844181</v>
      </c>
      <c r="Q275" s="10" t="n">
        <v>82134</v>
      </c>
      <c r="R275" s="9" t="n">
        <v>0</v>
      </c>
      <c r="S275" s="7" t="n">
        <v>0</v>
      </c>
      <c r="T275" s="7" t="n">
        <v>0</v>
      </c>
      <c r="U275" s="8" t="n">
        <v>0</v>
      </c>
      <c r="V275" s="11" t="n"/>
    </row>
    <row r="276">
      <c r="A276" s="4" t="inlineStr">
        <is>
          <t>Pollo</t>
        </is>
      </c>
      <c r="B276" s="4" t="inlineStr">
        <is>
          <t>Agro Mexico</t>
        </is>
      </c>
      <c r="C276" s="4" t="n">
        <v>1012725</v>
      </c>
      <c r="D276" s="4" t="inlineStr">
        <is>
          <t>PO File s/t 8x5 Mr@ Cj AS</t>
        </is>
      </c>
      <c r="E276" s="5" t="inlineStr">
        <is>
          <t>Filete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39916.8</v>
      </c>
      <c r="O276" s="7" t="n">
        <v>44</v>
      </c>
      <c r="P276" s="7" t="n">
        <v>50</v>
      </c>
      <c r="Q276" s="10" t="n">
        <v>39916.8</v>
      </c>
      <c r="R276" s="9" t="n">
        <v>0</v>
      </c>
      <c r="S276" s="7" t="n">
        <v>0</v>
      </c>
      <c r="T276" s="7" t="n">
        <v>0</v>
      </c>
      <c r="U276" s="8" t="n">
        <v>0</v>
      </c>
      <c r="V276" s="11" t="n"/>
    </row>
    <row r="277">
      <c r="A277" s="4" t="inlineStr">
        <is>
          <t>Pollo</t>
        </is>
      </c>
      <c r="B277" s="4" t="inlineStr">
        <is>
          <t>Agro Mexico</t>
        </is>
      </c>
      <c r="C277" s="4" t="n">
        <v>1012796</v>
      </c>
      <c r="D277" s="4" t="inlineStr">
        <is>
          <t>PO Ala Puch Mex@ Cj 10k AS</t>
        </is>
      </c>
      <c r="E277" s="5" t="inlineStr">
        <is>
          <t>Ala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19992.92</v>
      </c>
      <c r="K277" s="7" t="n">
        <v>1</v>
      </c>
      <c r="L277" s="7" t="n">
        <v>1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0</v>
      </c>
      <c r="S277" s="7" t="n">
        <v>0</v>
      </c>
      <c r="T277" s="7" t="n">
        <v>0</v>
      </c>
      <c r="U277" s="8" t="n">
        <v>0</v>
      </c>
      <c r="V277" s="11" t="n"/>
    </row>
    <row r="278">
      <c r="A278" s="4" t="inlineStr">
        <is>
          <t>Pollo</t>
        </is>
      </c>
      <c r="B278" s="4" t="inlineStr">
        <is>
          <t>Agrosuper Shanghai</t>
        </is>
      </c>
      <c r="C278" s="4" t="n">
        <v>1011417</v>
      </c>
      <c r="D278" s="4" t="inlineStr">
        <is>
          <t>PO Ala Ctro NMr 4x5@ Bo Cj 20k AS</t>
        </is>
      </c>
      <c r="E278" s="5" t="inlineStr">
        <is>
          <t>Ala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39600</v>
      </c>
      <c r="K278" s="7" t="n">
        <v>0.5</v>
      </c>
      <c r="L278" s="7" t="n">
        <v>1</v>
      </c>
      <c r="M278" s="8" t="n">
        <v>0</v>
      </c>
      <c r="N278" s="6" t="n">
        <v>0</v>
      </c>
      <c r="O278" s="7" t="n">
        <v>0</v>
      </c>
      <c r="P278" s="7" t="n">
        <v>0</v>
      </c>
      <c r="Q278" s="8" t="n">
        <v>0</v>
      </c>
      <c r="R278" s="9" t="n">
        <v>0</v>
      </c>
      <c r="S278" s="7" t="n">
        <v>0</v>
      </c>
      <c r="T278" s="7" t="n">
        <v>0</v>
      </c>
      <c r="U278" s="8" t="n">
        <v>0</v>
      </c>
      <c r="V278" s="11" t="n"/>
    </row>
    <row r="279">
      <c r="A279" s="4" t="inlineStr">
        <is>
          <t>Pollo</t>
        </is>
      </c>
      <c r="B279" s="4" t="inlineStr">
        <is>
          <t>Agrosuper Shanghai</t>
        </is>
      </c>
      <c r="C279" s="4" t="n">
        <v>1011586</v>
      </c>
      <c r="D279" s="4" t="inlineStr">
        <is>
          <t>PO Ala Media B 4x10@ Cj 20k AS</t>
        </is>
      </c>
      <c r="E279" s="5" t="inlineStr">
        <is>
          <t>Ala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39908</v>
      </c>
      <c r="K279" s="7" t="n">
        <v>0.5</v>
      </c>
      <c r="L279" s="7" t="n">
        <v>1</v>
      </c>
      <c r="M279" s="8" t="n">
        <v>0</v>
      </c>
      <c r="N279" s="6" t="n">
        <v>0</v>
      </c>
      <c r="O279" s="7" t="n">
        <v>0</v>
      </c>
      <c r="P279" s="7" t="n">
        <v>0</v>
      </c>
      <c r="Q279" s="8" t="n">
        <v>0</v>
      </c>
      <c r="R279" s="9" t="n">
        <v>0</v>
      </c>
      <c r="S279" s="7" t="n">
        <v>0</v>
      </c>
      <c r="T279" s="7" t="n">
        <v>0</v>
      </c>
      <c r="U279" s="8" t="n">
        <v>0</v>
      </c>
      <c r="V279" s="11" t="n"/>
    </row>
    <row r="280">
      <c r="A280" s="4" t="inlineStr">
        <is>
          <t>Pollo</t>
        </is>
      </c>
      <c r="B280" s="4" t="inlineStr">
        <is>
          <t>Agrosuper Shanghai</t>
        </is>
      </c>
      <c r="C280" s="4" t="n">
        <v>1012005</v>
      </c>
      <c r="D280" s="4" t="inlineStr">
        <is>
          <t>PO Garra IQF@ Bo Cj AS</t>
        </is>
      </c>
      <c r="E280" s="5" t="inlineStr">
        <is>
          <t>Patas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4720</v>
      </c>
      <c r="O280" s="7" t="n">
        <v>3</v>
      </c>
      <c r="P280" s="7" t="n">
        <v>9</v>
      </c>
      <c r="Q280" s="10" t="n">
        <v>4720</v>
      </c>
      <c r="R280" s="9" t="n">
        <v>0</v>
      </c>
      <c r="S280" s="7" t="n">
        <v>0</v>
      </c>
      <c r="T280" s="7" t="n">
        <v>0</v>
      </c>
      <c r="U280" s="8" t="n">
        <v>0</v>
      </c>
      <c r="V280" s="11" t="n"/>
    </row>
    <row r="281">
      <c r="A281" s="4" t="inlineStr">
        <is>
          <t>Pollo</t>
        </is>
      </c>
      <c r="B281" s="4" t="inlineStr">
        <is>
          <t>Agrosuper Shanghai</t>
        </is>
      </c>
      <c r="C281" s="4" t="n">
        <v>1012218</v>
      </c>
      <c r="D281" s="4" t="inlineStr">
        <is>
          <t>PO Ala Media 1k@ Cj 20k AS</t>
        </is>
      </c>
      <c r="E281" s="5" t="inlineStr">
        <is>
          <t>Ala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37260</v>
      </c>
      <c r="O281" s="7" t="n">
        <v>17.9098228663446</v>
      </c>
      <c r="P281" s="7" t="n">
        <v>22.3268921095008</v>
      </c>
      <c r="Q281" s="10" t="n">
        <v>37260</v>
      </c>
      <c r="R281" s="9" t="n">
        <v>0</v>
      </c>
      <c r="S281" s="7" t="n">
        <v>0</v>
      </c>
      <c r="T281" s="7" t="n">
        <v>0</v>
      </c>
      <c r="U281" s="8" t="n">
        <v>0</v>
      </c>
      <c r="V281" s="11" t="n"/>
    </row>
    <row r="282">
      <c r="A282" s="4" t="inlineStr">
        <is>
          <t>Pollo</t>
        </is>
      </c>
      <c r="B282" s="4" t="inlineStr">
        <is>
          <t>Agrosuper Shanghai</t>
        </is>
      </c>
      <c r="C282" s="4" t="n">
        <v>1012275</v>
      </c>
      <c r="D282" s="4" t="inlineStr">
        <is>
          <t>PO Tru Ala 4x10 NMr@ Bo Cj 20k AS</t>
        </is>
      </c>
      <c r="E282" s="5" t="inlineStr">
        <is>
          <t>Ala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5634</v>
      </c>
      <c r="O282" s="7" t="n">
        <v>3</v>
      </c>
      <c r="P282" s="7" t="n">
        <v>26.1757188498403</v>
      </c>
      <c r="Q282" s="10" t="n">
        <v>5634</v>
      </c>
      <c r="R282" s="9" t="n">
        <v>0</v>
      </c>
      <c r="S282" s="7" t="n">
        <v>0</v>
      </c>
      <c r="T282" s="7" t="n">
        <v>0</v>
      </c>
      <c r="U282" s="8" t="n">
        <v>0</v>
      </c>
      <c r="V282" s="11" t="n"/>
    </row>
    <row r="283">
      <c r="A283" s="4" t="inlineStr">
        <is>
          <t>Pollo</t>
        </is>
      </c>
      <c r="B283" s="4" t="inlineStr">
        <is>
          <t>Agrosuper Shanghai</t>
        </is>
      </c>
      <c r="C283" s="4" t="n">
        <v>1012448</v>
      </c>
      <c r="D283" s="4" t="inlineStr">
        <is>
          <t>PO Garra Economy@ Cj 20k AS</t>
        </is>
      </c>
      <c r="E283" s="5" t="inlineStr">
        <is>
          <t>Patas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48000</v>
      </c>
      <c r="K283" s="7" t="n">
        <v>1</v>
      </c>
      <c r="L283" s="7" t="n">
        <v>1</v>
      </c>
      <c r="M283" s="8" t="n">
        <v>0</v>
      </c>
      <c r="N283" s="6" t="n">
        <v>6980</v>
      </c>
      <c r="O283" s="7" t="n">
        <v>6</v>
      </c>
      <c r="P283" s="7" t="n">
        <v>17</v>
      </c>
      <c r="Q283" s="10" t="n">
        <v>6980</v>
      </c>
      <c r="R283" s="9" t="n">
        <v>0</v>
      </c>
      <c r="S283" s="7" t="n">
        <v>0</v>
      </c>
      <c r="T283" s="7" t="n">
        <v>0</v>
      </c>
      <c r="U283" s="8" t="n">
        <v>0</v>
      </c>
      <c r="V283" s="11" t="n"/>
    </row>
    <row r="284">
      <c r="A284" s="4" t="inlineStr">
        <is>
          <t>Pollo</t>
        </is>
      </c>
      <c r="B284" s="4" t="inlineStr">
        <is>
          <t>Agrosuper Shanghai</t>
        </is>
      </c>
      <c r="C284" s="4" t="n">
        <v>1012451</v>
      </c>
      <c r="D284" s="4" t="inlineStr">
        <is>
          <t>PO Ala Media@ Cj 15k AS</t>
        </is>
      </c>
      <c r="E284" s="5" t="inlineStr">
        <is>
          <t>Ala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4050</v>
      </c>
      <c r="O284" s="7" t="n">
        <v>3</v>
      </c>
      <c r="P284" s="7" t="n">
        <v>65</v>
      </c>
      <c r="Q284" s="10" t="n">
        <v>4050</v>
      </c>
      <c r="R284" s="9" t="n">
        <v>0</v>
      </c>
      <c r="S284" s="7" t="n">
        <v>0</v>
      </c>
      <c r="T284" s="7" t="n">
        <v>0</v>
      </c>
      <c r="U284" s="8" t="n">
        <v>0</v>
      </c>
      <c r="V284" s="11" t="n"/>
    </row>
    <row r="285">
      <c r="A285" s="4" t="inlineStr">
        <is>
          <t>Pollo</t>
        </is>
      </c>
      <c r="B285" s="4" t="inlineStr">
        <is>
          <t>Agrosuper Shanghai</t>
        </is>
      </c>
      <c r="C285" s="4" t="n">
        <v>1012453</v>
      </c>
      <c r="D285" s="4" t="inlineStr">
        <is>
          <t>PO Ala Media IQF@ Cj 18k AS</t>
        </is>
      </c>
      <c r="E285" s="5" t="inlineStr">
        <is>
          <t>Ala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6900.8</v>
      </c>
      <c r="O285" s="7" t="n">
        <v>3</v>
      </c>
      <c r="P285" s="7" t="n">
        <v>65</v>
      </c>
      <c r="Q285" s="10" t="n">
        <v>6900.8</v>
      </c>
      <c r="R285" s="9" t="n">
        <v>0</v>
      </c>
      <c r="S285" s="7" t="n">
        <v>0</v>
      </c>
      <c r="T285" s="7" t="n">
        <v>0</v>
      </c>
      <c r="U285" s="8" t="n">
        <v>0</v>
      </c>
      <c r="V285" s="11" t="n"/>
    </row>
    <row r="286">
      <c r="A286" s="4" t="inlineStr">
        <is>
          <t>Pollo</t>
        </is>
      </c>
      <c r="B286" s="4" t="inlineStr">
        <is>
          <t>Agrosuper Shanghai</t>
        </is>
      </c>
      <c r="C286" s="4" t="n">
        <v>1012503</v>
      </c>
      <c r="D286" s="4" t="inlineStr">
        <is>
          <t>PO Garra M B@ Cj 20k AS</t>
        </is>
      </c>
      <c r="E286" s="5" t="inlineStr">
        <is>
          <t>Patas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48000</v>
      </c>
      <c r="K286" s="7" t="n">
        <v>1</v>
      </c>
      <c r="L286" s="7" t="n">
        <v>1</v>
      </c>
      <c r="M286" s="8" t="n">
        <v>0</v>
      </c>
      <c r="N286" s="6" t="n">
        <v>40000</v>
      </c>
      <c r="O286" s="7" t="n">
        <v>4.2</v>
      </c>
      <c r="P286" s="7" t="n">
        <v>11</v>
      </c>
      <c r="Q286" s="10" t="n">
        <v>40000</v>
      </c>
      <c r="R286" s="9" t="n">
        <v>0</v>
      </c>
      <c r="S286" s="7" t="n">
        <v>0</v>
      </c>
      <c r="T286" s="7" t="n">
        <v>0</v>
      </c>
      <c r="U286" s="8" t="n">
        <v>0</v>
      </c>
      <c r="V286" s="11" t="n"/>
    </row>
    <row r="287">
      <c r="A287" s="4" t="inlineStr">
        <is>
          <t>Pollo</t>
        </is>
      </c>
      <c r="B287" s="4" t="inlineStr">
        <is>
          <t>Agrosuper Shanghai</t>
        </is>
      </c>
      <c r="C287" s="4" t="n">
        <v>1012595</v>
      </c>
      <c r="D287" s="4" t="inlineStr">
        <is>
          <t>PO PchDeh@ Bo 16x1k Cj AS</t>
        </is>
      </c>
      <c r="E287" s="5" t="inlineStr">
        <is>
          <t>Pechuga Desh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12640</v>
      </c>
      <c r="O287" s="7" t="n">
        <v>9.39746835443038</v>
      </c>
      <c r="P287" s="7" t="n">
        <v>50.8227848101266</v>
      </c>
      <c r="Q287" s="10" t="n">
        <v>12640</v>
      </c>
      <c r="R287" s="9" t="n">
        <v>0</v>
      </c>
      <c r="S287" s="7" t="n">
        <v>0</v>
      </c>
      <c r="T287" s="7" t="n">
        <v>0</v>
      </c>
      <c r="U287" s="8" t="n">
        <v>0</v>
      </c>
      <c r="V287" s="11" t="n"/>
    </row>
    <row r="288">
      <c r="A288" s="4" t="inlineStr">
        <is>
          <t>Pollo</t>
        </is>
      </c>
      <c r="B288" s="4" t="inlineStr">
        <is>
          <t>Agrosuper Shanghai</t>
        </is>
      </c>
      <c r="C288" s="4" t="n">
        <v>1012622</v>
      </c>
      <c r="D288" s="4" t="inlineStr">
        <is>
          <t>PO TruEnt Deh Tf@MUESTRA SAG</t>
        </is>
      </c>
      <c r="E288" s="5" t="inlineStr">
        <is>
          <t>Muestra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80</v>
      </c>
      <c r="O288" s="7" t="n">
        <v>3</v>
      </c>
      <c r="P288" s="7" t="n">
        <v>65</v>
      </c>
      <c r="Q288" s="10" t="n">
        <v>80</v>
      </c>
      <c r="R288" s="9" t="n">
        <v>0</v>
      </c>
      <c r="S288" s="7" t="n">
        <v>0</v>
      </c>
      <c r="T288" s="7" t="n">
        <v>0</v>
      </c>
      <c r="U288" s="8" t="n">
        <v>0</v>
      </c>
      <c r="V288" s="11" t="n"/>
    </row>
    <row r="289">
      <c r="A289" s="4" t="inlineStr">
        <is>
          <t>Cerdo</t>
        </is>
      </c>
      <c r="B289" s="4" t="inlineStr">
        <is>
          <t>Agro America</t>
        </is>
      </c>
      <c r="C289" s="4" t="n">
        <v>1020822</v>
      </c>
      <c r="D289" s="4" t="inlineStr">
        <is>
          <t>GO Resto Tira Hso@ Cj 20k AS</t>
        </is>
      </c>
      <c r="E289" s="5" t="inlineStr">
        <is>
          <t>Huesos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0</v>
      </c>
      <c r="K289" s="7" t="n">
        <v>0</v>
      </c>
      <c r="L289" s="7" t="n">
        <v>0</v>
      </c>
      <c r="M289" s="8" t="n">
        <v>0</v>
      </c>
      <c r="N289" s="6" t="n">
        <v>10255.749</v>
      </c>
      <c r="O289" s="7" t="n">
        <v>71</v>
      </c>
      <c r="P289" s="7" t="n">
        <v>77</v>
      </c>
      <c r="Q289" s="10" t="n">
        <v>10255.749</v>
      </c>
      <c r="R289" s="9" t="n">
        <v>0</v>
      </c>
      <c r="S289" s="7" t="n">
        <v>0</v>
      </c>
      <c r="T289" s="7" t="n">
        <v>0</v>
      </c>
      <c r="U289" s="8" t="n">
        <v>0</v>
      </c>
      <c r="V289" s="11" t="n"/>
    </row>
    <row r="290">
      <c r="A290" s="4" t="inlineStr">
        <is>
          <t>Cerdo</t>
        </is>
      </c>
      <c r="B290" s="4" t="inlineStr">
        <is>
          <t>Agro America</t>
        </is>
      </c>
      <c r="C290" s="4" t="n">
        <v>1020828</v>
      </c>
      <c r="D290" s="4" t="inlineStr">
        <is>
          <t>GO BB Ribs 20-24 Oz@ Cj 10k AS</t>
        </is>
      </c>
      <c r="E290" s="5" t="inlineStr">
        <is>
          <t>Chuleta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11290</v>
      </c>
      <c r="K290" s="7" t="n">
        <v>16</v>
      </c>
      <c r="L290" s="7" t="n">
        <v>16</v>
      </c>
      <c r="M290" s="10" t="n">
        <v>11290</v>
      </c>
      <c r="N290" s="6" t="n">
        <v>13160</v>
      </c>
      <c r="O290" s="7" t="n">
        <v>47.9787234042553</v>
      </c>
      <c r="P290" s="7" t="n">
        <v>48.9422492401216</v>
      </c>
      <c r="Q290" s="10" t="n">
        <v>13160</v>
      </c>
      <c r="R290" s="9" t="n">
        <v>80</v>
      </c>
      <c r="S290" s="7" t="n">
        <v>150.625</v>
      </c>
      <c r="T290" s="7" t="n">
        <v>171.625</v>
      </c>
      <c r="U290" s="10" t="n">
        <v>80</v>
      </c>
      <c r="V290" s="11" t="n"/>
    </row>
    <row r="291">
      <c r="A291" s="4" t="inlineStr">
        <is>
          <t>Cerdo</t>
        </is>
      </c>
      <c r="B291" s="4" t="inlineStr">
        <is>
          <t>Agro America</t>
        </is>
      </c>
      <c r="C291" s="4" t="n">
        <v>1021398</v>
      </c>
      <c r="D291" s="4" t="inlineStr">
        <is>
          <t>GO File C/cab@ Cj 5k AS</t>
        </is>
      </c>
      <c r="E291" s="5" t="inlineStr">
        <is>
          <t>Filete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9510</v>
      </c>
      <c r="K291" s="7" t="n">
        <v>16</v>
      </c>
      <c r="L291" s="7" t="n">
        <v>16</v>
      </c>
      <c r="M291" s="10" t="n">
        <v>9510</v>
      </c>
      <c r="N291" s="6" t="n">
        <v>33895</v>
      </c>
      <c r="O291" s="7" t="n">
        <v>61.4168756453754</v>
      </c>
      <c r="P291" s="7" t="n">
        <v>72.05649800855581</v>
      </c>
      <c r="Q291" s="10" t="n">
        <v>33895</v>
      </c>
      <c r="R291" s="9" t="n">
        <v>8405</v>
      </c>
      <c r="S291" s="7" t="n">
        <v>79.7525282569899</v>
      </c>
      <c r="T291" s="7" t="n">
        <v>101.135633551457</v>
      </c>
      <c r="U291" s="10" t="n">
        <v>8405</v>
      </c>
      <c r="V291" s="11" t="n"/>
    </row>
    <row r="292">
      <c r="A292" s="4" t="inlineStr">
        <is>
          <t>Cerdo</t>
        </is>
      </c>
      <c r="B292" s="4" t="inlineStr">
        <is>
          <t>Agro America</t>
        </is>
      </c>
      <c r="C292" s="4" t="n">
        <v>1021538</v>
      </c>
      <c r="D292" s="4" t="inlineStr">
        <is>
          <t>GO Pecho Belly S/p@ Vp Cj AS</t>
        </is>
      </c>
      <c r="E292" s="5" t="inlineStr">
        <is>
          <t>Panceta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24002.92</v>
      </c>
      <c r="K292" s="7" t="n">
        <v>2</v>
      </c>
      <c r="L292" s="7" t="n">
        <v>2</v>
      </c>
      <c r="M292" s="8" t="n">
        <v>0</v>
      </c>
      <c r="N292" s="6" t="n">
        <v>64969.041</v>
      </c>
      <c r="O292" s="7" t="n">
        <v>6.99633614724281</v>
      </c>
      <c r="P292" s="7" t="n">
        <v>7.80604049550308</v>
      </c>
      <c r="Q292" s="8" t="n">
        <v>0</v>
      </c>
      <c r="R292" s="9" t="n">
        <v>67.09999999999999</v>
      </c>
      <c r="S292" s="7" t="n">
        <v>43.3404321907601</v>
      </c>
      <c r="T292" s="7" t="n">
        <v>51.5830998509687</v>
      </c>
      <c r="U292" s="10" t="n">
        <v>67.09999999999999</v>
      </c>
      <c r="V292" s="11" t="n"/>
    </row>
    <row r="293">
      <c r="A293" s="4" t="inlineStr">
        <is>
          <t>Cerdo</t>
        </is>
      </c>
      <c r="B293" s="4" t="inlineStr">
        <is>
          <t>Agro America</t>
        </is>
      </c>
      <c r="C293" s="4" t="n">
        <v>1021539</v>
      </c>
      <c r="D293" s="4" t="inlineStr">
        <is>
          <t>GO Pecho Belly C/Hso pec@ Vp Cj AS</t>
        </is>
      </c>
      <c r="E293" s="5" t="inlineStr">
        <is>
          <t>Panceta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8516.08</v>
      </c>
      <c r="O293" s="7" t="n">
        <v>6</v>
      </c>
      <c r="P293" s="7" t="n">
        <v>7</v>
      </c>
      <c r="Q293" s="8" t="n">
        <v>0</v>
      </c>
      <c r="R293" s="9" t="n">
        <v>0</v>
      </c>
      <c r="S293" s="7" t="n">
        <v>0</v>
      </c>
      <c r="T293" s="7" t="n">
        <v>0</v>
      </c>
      <c r="U293" s="8" t="n">
        <v>0</v>
      </c>
      <c r="V293" s="11" t="n"/>
    </row>
    <row r="294">
      <c r="A294" s="4" t="inlineStr">
        <is>
          <t>Cerdo</t>
        </is>
      </c>
      <c r="B294" s="4" t="inlineStr">
        <is>
          <t>Agro America</t>
        </is>
      </c>
      <c r="C294" s="4" t="n">
        <v>1022619</v>
      </c>
      <c r="D294" s="4" t="inlineStr">
        <is>
          <t>GO Malaya 5-6mm@ Vp Cj AS</t>
        </is>
      </c>
      <c r="E294" s="5" t="inlineStr">
        <is>
          <t>Prolijado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49621.238</v>
      </c>
      <c r="O294" s="7" t="n">
        <v>64.41940082188199</v>
      </c>
      <c r="P294" s="7" t="n">
        <v>64.8589190781576</v>
      </c>
      <c r="Q294" s="10" t="n">
        <v>49621.238</v>
      </c>
      <c r="R294" s="9" t="n">
        <v>0</v>
      </c>
      <c r="S294" s="7" t="n">
        <v>0</v>
      </c>
      <c r="T294" s="7" t="n">
        <v>0</v>
      </c>
      <c r="U294" s="8" t="n">
        <v>0</v>
      </c>
      <c r="V294" s="11" t="n"/>
    </row>
    <row r="295">
      <c r="A295" s="4" t="inlineStr">
        <is>
          <t>Cerdo</t>
        </is>
      </c>
      <c r="B295" s="4" t="inlineStr">
        <is>
          <t>Agro America</t>
        </is>
      </c>
      <c r="C295" s="4" t="n">
        <v>1023050</v>
      </c>
      <c r="D295" s="4" t="inlineStr">
        <is>
          <t>GO Lom Centro@ Cj 16k AS</t>
        </is>
      </c>
      <c r="E295" s="5" t="inlineStr">
        <is>
          <t>Lomo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0</v>
      </c>
      <c r="O295" s="7" t="n">
        <v>0</v>
      </c>
      <c r="P295" s="7" t="n">
        <v>0</v>
      </c>
      <c r="Q295" s="8" t="n">
        <v>0</v>
      </c>
      <c r="R295" s="9" t="n">
        <v>39.226</v>
      </c>
      <c r="S295" s="7" t="n">
        <v>203</v>
      </c>
      <c r="T295" s="7" t="n">
        <v>240</v>
      </c>
      <c r="U295" s="10" t="n">
        <v>39.226</v>
      </c>
      <c r="V295" s="11" t="n"/>
    </row>
    <row r="296">
      <c r="A296" s="4" t="inlineStr">
        <is>
          <t>Cerdo</t>
        </is>
      </c>
      <c r="B296" s="4" t="inlineStr">
        <is>
          <t>Agro America</t>
        </is>
      </c>
      <c r="C296" s="4" t="n">
        <v>1023175</v>
      </c>
      <c r="D296" s="4" t="inlineStr">
        <is>
          <t>GO Pp Pna USA@ Cj Muestra SAG</t>
        </is>
      </c>
      <c r="E296" s="5" t="inlineStr">
        <is>
          <t>Muestra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46.9</v>
      </c>
      <c r="O296" s="7" t="n">
        <v>133</v>
      </c>
      <c r="P296" s="7" t="n">
        <v>206</v>
      </c>
      <c r="Q296" s="10" t="n">
        <v>46.9</v>
      </c>
      <c r="R296" s="9" t="n">
        <v>0</v>
      </c>
      <c r="S296" s="7" t="n">
        <v>0</v>
      </c>
      <c r="T296" s="7" t="n">
        <v>0</v>
      </c>
      <c r="U296" s="8" t="n">
        <v>0</v>
      </c>
      <c r="V296" s="11" t="n"/>
    </row>
    <row r="297">
      <c r="A297" s="4" t="inlineStr">
        <is>
          <t>Cerdo</t>
        </is>
      </c>
      <c r="B297" s="4" t="inlineStr">
        <is>
          <t>Agro America</t>
        </is>
      </c>
      <c r="C297" s="4" t="n">
        <v>1023190</v>
      </c>
      <c r="D297" s="4" t="inlineStr">
        <is>
          <t>GO Pana s/Corazon@ Bo Cj 20k AS</t>
        </is>
      </c>
      <c r="E297" s="5" t="inlineStr">
        <is>
          <t>Subprod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20.627</v>
      </c>
      <c r="K297" s="7" t="n">
        <v>79</v>
      </c>
      <c r="L297" s="7" t="n">
        <v>79</v>
      </c>
      <c r="M297" s="10" t="n">
        <v>20.627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1" t="n"/>
    </row>
    <row r="298">
      <c r="A298" s="4" t="inlineStr">
        <is>
          <t>Cerdo</t>
        </is>
      </c>
      <c r="B298" s="4" t="inlineStr">
        <is>
          <t>Agro America</t>
        </is>
      </c>
      <c r="C298" s="4" t="n">
        <v>1023273</v>
      </c>
      <c r="D298" s="4" t="inlineStr">
        <is>
          <t>GO Posta Negra@ Va Cj 20k</t>
        </is>
      </c>
      <c r="E298" s="5" t="inlineStr">
        <is>
          <t>Pierna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11411.711</v>
      </c>
      <c r="O298" s="7" t="n">
        <v>15</v>
      </c>
      <c r="P298" s="7" t="n">
        <v>15</v>
      </c>
      <c r="Q298" s="10" t="n">
        <v>11411.711</v>
      </c>
      <c r="R298" s="9" t="n">
        <v>0</v>
      </c>
      <c r="S298" s="7" t="n">
        <v>0</v>
      </c>
      <c r="T298" s="7" t="n">
        <v>0</v>
      </c>
      <c r="U298" s="8" t="n">
        <v>0</v>
      </c>
      <c r="V298" s="11" t="n"/>
    </row>
    <row r="299">
      <c r="A299" s="4" t="inlineStr">
        <is>
          <t>Cerdo</t>
        </is>
      </c>
      <c r="B299" s="4" t="inlineStr">
        <is>
          <t>Agro America</t>
        </is>
      </c>
      <c r="C299" s="4" t="n">
        <v>1023274</v>
      </c>
      <c r="D299" s="4" t="inlineStr">
        <is>
          <t>GO Ganso S/g S/abst @ Va Cj 12k</t>
        </is>
      </c>
      <c r="E299" s="5" t="inlineStr">
        <is>
          <t>Pierna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4886.438</v>
      </c>
      <c r="O299" s="7" t="n">
        <v>77</v>
      </c>
      <c r="P299" s="7" t="n">
        <v>77</v>
      </c>
      <c r="Q299" s="10" t="n">
        <v>4886.438</v>
      </c>
      <c r="R299" s="9" t="n">
        <v>0</v>
      </c>
      <c r="S299" s="7" t="n">
        <v>0</v>
      </c>
      <c r="T299" s="7" t="n">
        <v>0</v>
      </c>
      <c r="U299" s="8" t="n">
        <v>0</v>
      </c>
      <c r="V299" s="11" t="n"/>
    </row>
    <row r="300">
      <c r="A300" s="4" t="inlineStr">
        <is>
          <t>Cerdo</t>
        </is>
      </c>
      <c r="B300" s="4" t="inlineStr">
        <is>
          <t>Agro America</t>
        </is>
      </c>
      <c r="C300" s="4" t="n">
        <v>1023276</v>
      </c>
      <c r="D300" s="4" t="inlineStr">
        <is>
          <t>GO Rosada@ Va Cj 20k</t>
        </is>
      </c>
      <c r="E300" s="5" t="inlineStr">
        <is>
          <t>Pierna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5875.448</v>
      </c>
      <c r="O300" s="7" t="n">
        <v>15</v>
      </c>
      <c r="P300" s="7" t="n">
        <v>15</v>
      </c>
      <c r="Q300" s="10" t="n">
        <v>5875.448</v>
      </c>
      <c r="R300" s="9" t="n">
        <v>0</v>
      </c>
      <c r="S300" s="7" t="n">
        <v>0</v>
      </c>
      <c r="T300" s="7" t="n">
        <v>0</v>
      </c>
      <c r="U300" s="8" t="n">
        <v>0</v>
      </c>
      <c r="V300" s="11" t="n"/>
    </row>
    <row r="301">
      <c r="A301" s="4" t="inlineStr">
        <is>
          <t>Cerdo</t>
        </is>
      </c>
      <c r="B301" s="4" t="inlineStr">
        <is>
          <t>Agro America</t>
        </is>
      </c>
      <c r="C301" s="4" t="n">
        <v>1023410</v>
      </c>
      <c r="D301" s="4" t="inlineStr">
        <is>
          <t>GO File C/cab 1KG@ Cj k AS</t>
        </is>
      </c>
      <c r="E301" s="5" t="inlineStr">
        <is>
          <t>Filete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96</v>
      </c>
      <c r="S301" s="7" t="n">
        <v>50</v>
      </c>
      <c r="T301" s="7" t="n">
        <v>77</v>
      </c>
      <c r="U301" s="10" t="n">
        <v>96</v>
      </c>
      <c r="V301" s="11" t="n"/>
    </row>
    <row r="302">
      <c r="A302" s="4" t="inlineStr">
        <is>
          <t>Cerdo</t>
        </is>
      </c>
      <c r="B302" s="4" t="inlineStr">
        <is>
          <t>Agro America</t>
        </is>
      </c>
      <c r="C302" s="4" t="n">
        <v>1023446</v>
      </c>
      <c r="D302" s="4" t="inlineStr">
        <is>
          <t>GO Panc C/cue@ IWP Cj 20k AS</t>
        </is>
      </c>
      <c r="E302" s="5" t="inlineStr">
        <is>
          <t>Panceta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173.33</v>
      </c>
      <c r="K302" s="7" t="n">
        <v>16</v>
      </c>
      <c r="L302" s="7" t="n">
        <v>16</v>
      </c>
      <c r="M302" s="10" t="n">
        <v>173.33</v>
      </c>
      <c r="N302" s="6" t="n">
        <v>25798.421</v>
      </c>
      <c r="O302" s="7" t="n">
        <v>24.5598978325069</v>
      </c>
      <c r="P302" s="7" t="n">
        <v>30.4131971100092</v>
      </c>
      <c r="Q302" s="10" t="n">
        <v>25798.421</v>
      </c>
      <c r="R302" s="9" t="n">
        <v>19.415</v>
      </c>
      <c r="S302" s="7" t="n">
        <v>34</v>
      </c>
      <c r="T302" s="7" t="n">
        <v>43</v>
      </c>
      <c r="U302" s="10" t="n">
        <v>19.415</v>
      </c>
      <c r="V302" s="11" t="n"/>
    </row>
    <row r="303">
      <c r="A303" s="4" t="inlineStr">
        <is>
          <t>Cerdo</t>
        </is>
      </c>
      <c r="B303" s="4" t="inlineStr">
        <is>
          <t>Agro Europa</t>
        </is>
      </c>
      <c r="C303" s="4" t="n">
        <v>1022858</v>
      </c>
      <c r="D303" s="4" t="inlineStr">
        <is>
          <t>GO Lom Ctro 27@ Fi Cj 20k AS</t>
        </is>
      </c>
      <c r="E303" s="5" t="inlineStr">
        <is>
          <t>Lomo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0</v>
      </c>
      <c r="K303" s="7" t="n">
        <v>0</v>
      </c>
      <c r="L303" s="7" t="n">
        <v>0</v>
      </c>
      <c r="M303" s="8" t="n">
        <v>0</v>
      </c>
      <c r="N303" s="6" t="n">
        <v>14963.635</v>
      </c>
      <c r="O303" s="7" t="n">
        <v>8</v>
      </c>
      <c r="P303" s="7" t="n">
        <v>12</v>
      </c>
      <c r="Q303" s="8" t="n">
        <v>0</v>
      </c>
      <c r="R303" s="9" t="n">
        <v>0</v>
      </c>
      <c r="S303" s="7" t="n">
        <v>0</v>
      </c>
      <c r="T303" s="7" t="n">
        <v>0</v>
      </c>
      <c r="U303" s="8" t="n">
        <v>0</v>
      </c>
      <c r="V303" s="11" t="n"/>
    </row>
    <row r="304">
      <c r="A304" s="4" t="inlineStr">
        <is>
          <t>Cerdo</t>
        </is>
      </c>
      <c r="B304" s="4" t="inlineStr">
        <is>
          <t>Agro Mexico</t>
        </is>
      </c>
      <c r="C304" s="4" t="n">
        <v>1021020</v>
      </c>
      <c r="D304" s="4" t="inlineStr">
        <is>
          <t>GO Papda@ Bo Cj 20k AS</t>
        </is>
      </c>
      <c r="E304" s="5" t="inlineStr">
        <is>
          <t>Plancha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24013.89</v>
      </c>
      <c r="K304" s="7" t="n">
        <v>9</v>
      </c>
      <c r="L304" s="7" t="n">
        <v>9</v>
      </c>
      <c r="M304" s="10" t="n">
        <v>24013.89</v>
      </c>
      <c r="N304" s="6" t="n">
        <v>0</v>
      </c>
      <c r="O304" s="7" t="n">
        <v>0</v>
      </c>
      <c r="P304" s="7" t="n">
        <v>0</v>
      </c>
      <c r="Q304" s="8" t="n">
        <v>0</v>
      </c>
      <c r="R304" s="9" t="n">
        <v>0</v>
      </c>
      <c r="S304" s="7" t="n">
        <v>0</v>
      </c>
      <c r="T304" s="7" t="n">
        <v>0</v>
      </c>
      <c r="U304" s="8" t="n">
        <v>0</v>
      </c>
      <c r="V304" s="11" t="n"/>
    </row>
    <row r="305">
      <c r="A305" s="4" t="inlineStr">
        <is>
          <t>Cerdo</t>
        </is>
      </c>
      <c r="B305" s="4" t="inlineStr">
        <is>
          <t>Agro Mexico</t>
        </is>
      </c>
      <c r="C305" s="4" t="n">
        <v>1021270</v>
      </c>
      <c r="D305" s="4" t="inlineStr">
        <is>
          <t>GO Forro Pal@ Bo Cj 20k AS</t>
        </is>
      </c>
      <c r="E305" s="5" t="inlineStr">
        <is>
          <t>Cueros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95590.67</v>
      </c>
      <c r="K305" s="7" t="n">
        <v>1</v>
      </c>
      <c r="L305" s="7" t="n">
        <v>1</v>
      </c>
      <c r="M305" s="8" t="n">
        <v>0</v>
      </c>
      <c r="N305" s="6" t="n">
        <v>0</v>
      </c>
      <c r="O305" s="7" t="n">
        <v>0</v>
      </c>
      <c r="P305" s="7" t="n">
        <v>0</v>
      </c>
      <c r="Q305" s="8" t="n">
        <v>0</v>
      </c>
      <c r="R305" s="9" t="n">
        <v>0</v>
      </c>
      <c r="S305" s="7" t="n">
        <v>0</v>
      </c>
      <c r="T305" s="7" t="n">
        <v>0</v>
      </c>
      <c r="U305" s="8" t="n">
        <v>0</v>
      </c>
      <c r="V305" s="11" t="n"/>
    </row>
    <row r="306">
      <c r="A306" s="4" t="inlineStr">
        <is>
          <t>Cerdo</t>
        </is>
      </c>
      <c r="B306" s="4" t="inlineStr">
        <is>
          <t>Agro Mexico</t>
        </is>
      </c>
      <c r="C306" s="4" t="n">
        <v>1021272</v>
      </c>
      <c r="D306" s="4" t="inlineStr">
        <is>
          <t>GO Pna Forro@ Bo Cj 20k AS</t>
        </is>
      </c>
      <c r="E306" s="5" t="inlineStr">
        <is>
          <t>Cueros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24176.283</v>
      </c>
      <c r="K306" s="7" t="n">
        <v>10.0460426443552</v>
      </c>
      <c r="L306" s="7" t="n">
        <v>10.0460426443552</v>
      </c>
      <c r="M306" s="10" t="n">
        <v>24176.283</v>
      </c>
      <c r="N306" s="6" t="n">
        <v>0</v>
      </c>
      <c r="O306" s="7" t="n">
        <v>0</v>
      </c>
      <c r="P306" s="7" t="n">
        <v>0</v>
      </c>
      <c r="Q306" s="8" t="n">
        <v>0</v>
      </c>
      <c r="R306" s="9" t="n">
        <v>0</v>
      </c>
      <c r="S306" s="7" t="n">
        <v>0</v>
      </c>
      <c r="T306" s="7" t="n">
        <v>0</v>
      </c>
      <c r="U306" s="8" t="n">
        <v>0</v>
      </c>
      <c r="V306" s="11" t="n"/>
    </row>
    <row r="307">
      <c r="A307" s="4" t="inlineStr">
        <is>
          <t>Cerdo</t>
        </is>
      </c>
      <c r="B307" s="4" t="inlineStr">
        <is>
          <t>Agro Mexico</t>
        </is>
      </c>
      <c r="C307" s="4" t="n">
        <v>1021555</v>
      </c>
      <c r="D307" s="4" t="inlineStr">
        <is>
          <t>GO Grasa Desp Papda@ Cj 20k AS</t>
        </is>
      </c>
      <c r="E307" s="5" t="inlineStr">
        <is>
          <t>Grasas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24016.39</v>
      </c>
      <c r="K307" s="7" t="n">
        <v>1</v>
      </c>
      <c r="L307" s="7" t="n">
        <v>1</v>
      </c>
      <c r="M307" s="8" t="n">
        <v>0</v>
      </c>
      <c r="N307" s="6" t="n">
        <v>0</v>
      </c>
      <c r="O307" s="7" t="n">
        <v>0</v>
      </c>
      <c r="P307" s="7" t="n">
        <v>0</v>
      </c>
      <c r="Q307" s="8" t="n">
        <v>0</v>
      </c>
      <c r="R307" s="9" t="n">
        <v>0</v>
      </c>
      <c r="S307" s="7" t="n">
        <v>0</v>
      </c>
      <c r="T307" s="7" t="n">
        <v>0</v>
      </c>
      <c r="U307" s="8" t="n">
        <v>0</v>
      </c>
      <c r="V307" s="11" t="n"/>
    </row>
    <row r="308">
      <c r="A308" s="4" t="inlineStr">
        <is>
          <t>Cerdo</t>
        </is>
      </c>
      <c r="B308" s="4" t="inlineStr">
        <is>
          <t>Agro Mexico</t>
        </is>
      </c>
      <c r="C308" s="4" t="n">
        <v>1021874</v>
      </c>
      <c r="D308" s="4" t="inlineStr">
        <is>
          <t>GO Gord chic@ Cj 20k AS</t>
        </is>
      </c>
      <c r="E308" s="5" t="inlineStr">
        <is>
          <t>Grasas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24007.76</v>
      </c>
      <c r="K308" s="7" t="n">
        <v>1</v>
      </c>
      <c r="L308" s="7" t="n">
        <v>1</v>
      </c>
      <c r="M308" s="8" t="n">
        <v>0</v>
      </c>
      <c r="N308" s="6" t="n">
        <v>23988.732</v>
      </c>
      <c r="O308" s="7" t="n">
        <v>1</v>
      </c>
      <c r="P308" s="7" t="n">
        <v>1</v>
      </c>
      <c r="Q308" s="8" t="n">
        <v>0</v>
      </c>
      <c r="R308" s="9" t="n">
        <v>0</v>
      </c>
      <c r="S308" s="7" t="n">
        <v>0</v>
      </c>
      <c r="T308" s="7" t="n">
        <v>0</v>
      </c>
      <c r="U308" s="8" t="n">
        <v>0</v>
      </c>
      <c r="V308" s="11" t="n"/>
    </row>
    <row r="309">
      <c r="A309" s="4" t="inlineStr">
        <is>
          <t>Cerdo</t>
        </is>
      </c>
      <c r="B309" s="4" t="inlineStr">
        <is>
          <t>Agro Mexico</t>
        </is>
      </c>
      <c r="C309" s="4" t="n">
        <v>1023302</v>
      </c>
      <c r="D309" s="4" t="inlineStr">
        <is>
          <t>GO Mantec@ Cj 20k AS</t>
        </is>
      </c>
      <c r="E309" s="5" t="inlineStr">
        <is>
          <t>Grasas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72120</v>
      </c>
      <c r="K309" s="7" t="n">
        <v>1</v>
      </c>
      <c r="L309" s="7" t="n">
        <v>1</v>
      </c>
      <c r="M309" s="8" t="n">
        <v>0</v>
      </c>
      <c r="N309" s="6" t="n">
        <v>0</v>
      </c>
      <c r="O309" s="7" t="n">
        <v>0</v>
      </c>
      <c r="P309" s="7" t="n">
        <v>0</v>
      </c>
      <c r="Q309" s="8" t="n">
        <v>0</v>
      </c>
      <c r="R309" s="9" t="n">
        <v>0</v>
      </c>
      <c r="S309" s="7" t="n">
        <v>0</v>
      </c>
      <c r="T309" s="7" t="n">
        <v>0</v>
      </c>
      <c r="U309" s="8" t="n">
        <v>0</v>
      </c>
      <c r="V309" s="11" t="n"/>
    </row>
    <row r="310">
      <c r="A310" s="4" t="inlineStr">
        <is>
          <t>Cerdo</t>
        </is>
      </c>
      <c r="B310" s="4" t="inlineStr">
        <is>
          <t>Agro Mexico</t>
        </is>
      </c>
      <c r="C310" s="4" t="n">
        <v>1023318</v>
      </c>
      <c r="D310" s="4" t="inlineStr">
        <is>
          <t>GO Reco 80/20 @ Bo Cj 20k AS</t>
        </is>
      </c>
      <c r="E310" s="5" t="inlineStr">
        <is>
          <t>Recortes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24004.73</v>
      </c>
      <c r="K310" s="7" t="n">
        <v>1</v>
      </c>
      <c r="L310" s="7" t="n">
        <v>1</v>
      </c>
      <c r="M310" s="8" t="n">
        <v>0</v>
      </c>
      <c r="N310" s="6" t="n">
        <v>0</v>
      </c>
      <c r="O310" s="7" t="n">
        <v>0</v>
      </c>
      <c r="P310" s="7" t="n">
        <v>0</v>
      </c>
      <c r="Q310" s="8" t="n">
        <v>0</v>
      </c>
      <c r="R310" s="9" t="n">
        <v>0</v>
      </c>
      <c r="S310" s="7" t="n">
        <v>0</v>
      </c>
      <c r="T310" s="7" t="n">
        <v>0</v>
      </c>
      <c r="U310" s="8" t="n">
        <v>0</v>
      </c>
      <c r="V310" s="11" t="n"/>
    </row>
    <row r="311">
      <c r="A311" s="4" t="inlineStr">
        <is>
          <t>Cerdo</t>
        </is>
      </c>
      <c r="B311" s="4" t="inlineStr">
        <is>
          <t>Agro Mexico</t>
        </is>
      </c>
      <c r="C311" s="4" t="n">
        <v>1023324</v>
      </c>
      <c r="D311" s="4" t="inlineStr">
        <is>
          <t>GO PpPna 59@ Cj 20k AS</t>
        </is>
      </c>
      <c r="E311" s="5" t="inlineStr">
        <is>
          <t>Pierna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0</v>
      </c>
      <c r="K311" s="7" t="n">
        <v>0</v>
      </c>
      <c r="L311" s="7" t="n">
        <v>0</v>
      </c>
      <c r="M311" s="8" t="n">
        <v>0</v>
      </c>
      <c r="N311" s="6" t="n">
        <v>24013.749</v>
      </c>
      <c r="O311" s="7" t="n">
        <v>1</v>
      </c>
      <c r="P311" s="7" t="n">
        <v>3</v>
      </c>
      <c r="Q311" s="8" t="n">
        <v>0</v>
      </c>
      <c r="R311" s="9" t="n">
        <v>0</v>
      </c>
      <c r="S311" s="7" t="n">
        <v>0</v>
      </c>
      <c r="T311" s="7" t="n">
        <v>0</v>
      </c>
      <c r="U311" s="8" t="n">
        <v>0</v>
      </c>
      <c r="V311" s="11" t="n"/>
    </row>
    <row r="312">
      <c r="A312" s="4" t="inlineStr">
        <is>
          <t>Cerdo</t>
        </is>
      </c>
      <c r="B312" s="4" t="inlineStr">
        <is>
          <t>Agro Mexico</t>
        </is>
      </c>
      <c r="C312" s="4" t="n">
        <v>1023343</v>
      </c>
      <c r="D312" s="4" t="inlineStr">
        <is>
          <t>GO Triming 60/40@ Bo Cj 20k AS</t>
        </is>
      </c>
      <c r="E312" s="5" t="inlineStr">
        <is>
          <t>Recortes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24017.2</v>
      </c>
      <c r="K312" s="7" t="n">
        <v>9</v>
      </c>
      <c r="L312" s="7" t="n">
        <v>9</v>
      </c>
      <c r="M312" s="10" t="n">
        <v>24017.2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0</v>
      </c>
      <c r="S312" s="7" t="n">
        <v>0</v>
      </c>
      <c r="T312" s="7" t="n">
        <v>0</v>
      </c>
      <c r="U312" s="8" t="n">
        <v>0</v>
      </c>
      <c r="V312" s="11" t="n"/>
    </row>
    <row r="313">
      <c r="A313" s="4" t="inlineStr">
        <is>
          <t>Cerdo</t>
        </is>
      </c>
      <c r="B313" s="4" t="inlineStr">
        <is>
          <t>Agrosuper Shanghai</t>
        </is>
      </c>
      <c r="C313" s="4" t="n">
        <v>1021732</v>
      </c>
      <c r="D313" s="4" t="inlineStr">
        <is>
          <t>GO Hso femur@ Cj 20k AS</t>
        </is>
      </c>
      <c r="E313" s="5" t="inlineStr">
        <is>
          <t>Huesos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24280</v>
      </c>
      <c r="K313" s="7" t="n">
        <v>1</v>
      </c>
      <c r="L313" s="7" t="n">
        <v>1</v>
      </c>
      <c r="M313" s="8" t="n">
        <v>0</v>
      </c>
      <c r="N313" s="6" t="n">
        <v>0</v>
      </c>
      <c r="O313" s="7" t="n">
        <v>0</v>
      </c>
      <c r="P313" s="7" t="n">
        <v>0</v>
      </c>
      <c r="Q313" s="8" t="n">
        <v>0</v>
      </c>
      <c r="R313" s="9" t="n">
        <v>0</v>
      </c>
      <c r="S313" s="7" t="n">
        <v>0</v>
      </c>
      <c r="T313" s="7" t="n">
        <v>0</v>
      </c>
      <c r="U313" s="8" t="n">
        <v>0</v>
      </c>
      <c r="V313" s="11" t="n"/>
    </row>
    <row r="314">
      <c r="A314" s="4" t="inlineStr">
        <is>
          <t>Cerdo</t>
        </is>
      </c>
      <c r="B314" s="4" t="inlineStr">
        <is>
          <t>Agrosuper Shanghai</t>
        </is>
      </c>
      <c r="C314" s="4" t="n">
        <v>1021735</v>
      </c>
      <c r="D314" s="4" t="inlineStr">
        <is>
          <t>GO Patas@ Cj 20k AS</t>
        </is>
      </c>
      <c r="E314" s="5" t="inlineStr">
        <is>
          <t>Subprod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24520</v>
      </c>
      <c r="K314" s="7" t="n">
        <v>1</v>
      </c>
      <c r="L314" s="7" t="n">
        <v>1</v>
      </c>
      <c r="M314" s="8" t="n">
        <v>0</v>
      </c>
      <c r="N314" s="6" t="n">
        <v>24580</v>
      </c>
      <c r="O314" s="7" t="n">
        <v>2</v>
      </c>
      <c r="P314" s="7" t="n">
        <v>3</v>
      </c>
      <c r="Q314" s="8" t="n">
        <v>0</v>
      </c>
      <c r="R314" s="9" t="n">
        <v>0</v>
      </c>
      <c r="S314" s="7" t="n">
        <v>0</v>
      </c>
      <c r="T314" s="7" t="n">
        <v>0</v>
      </c>
      <c r="U314" s="8" t="n">
        <v>0</v>
      </c>
      <c r="V314" s="11" t="n"/>
    </row>
    <row r="315">
      <c r="A315" s="4" t="inlineStr">
        <is>
          <t>Cerdo</t>
        </is>
      </c>
      <c r="B315" s="4" t="inlineStr">
        <is>
          <t>Agrosuper Shanghai</t>
        </is>
      </c>
      <c r="C315" s="4" t="n">
        <v>1021737</v>
      </c>
      <c r="D315" s="4" t="inlineStr">
        <is>
          <t>GO Manos B@ Cj 20k AS</t>
        </is>
      </c>
      <c r="E315" s="5" t="inlineStr">
        <is>
          <t>Subprod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24320</v>
      </c>
      <c r="O315" s="7" t="n">
        <v>22</v>
      </c>
      <c r="P315" s="7" t="n">
        <v>23</v>
      </c>
      <c r="Q315" s="10" t="n">
        <v>24320</v>
      </c>
      <c r="R315" s="9" t="n">
        <v>0</v>
      </c>
      <c r="S315" s="7" t="n">
        <v>0</v>
      </c>
      <c r="T315" s="7" t="n">
        <v>0</v>
      </c>
      <c r="U315" s="8" t="n">
        <v>0</v>
      </c>
      <c r="V315" s="11" t="n"/>
    </row>
    <row r="316">
      <c r="A316" s="4" t="inlineStr">
        <is>
          <t>Cerdo</t>
        </is>
      </c>
      <c r="B316" s="4" t="inlineStr">
        <is>
          <t>Agrosuper Shanghai</t>
        </is>
      </c>
      <c r="C316" s="4" t="n">
        <v>1021738</v>
      </c>
      <c r="D316" s="4" t="inlineStr">
        <is>
          <t>GO Patas B@ Cj 20k AS</t>
        </is>
      </c>
      <c r="E316" s="5" t="inlineStr">
        <is>
          <t>Subprod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48580</v>
      </c>
      <c r="K316" s="7" t="n">
        <v>0.503087690407575</v>
      </c>
      <c r="L316" s="7" t="n">
        <v>1</v>
      </c>
      <c r="M316" s="8" t="n">
        <v>0</v>
      </c>
      <c r="N316" s="6" t="n">
        <v>48020</v>
      </c>
      <c r="O316" s="7" t="n">
        <v>5.50520616409829</v>
      </c>
      <c r="P316" s="7" t="n">
        <v>8.50312369845898</v>
      </c>
      <c r="Q316" s="10" t="n">
        <v>48020</v>
      </c>
      <c r="R316" s="9" t="n">
        <v>0</v>
      </c>
      <c r="S316" s="7" t="n">
        <v>0</v>
      </c>
      <c r="T316" s="7" t="n">
        <v>0</v>
      </c>
      <c r="U316" s="8" t="n">
        <v>0</v>
      </c>
      <c r="V316" s="11" t="n"/>
    </row>
    <row r="317">
      <c r="A317" s="4" t="inlineStr">
        <is>
          <t>Cerdo</t>
        </is>
      </c>
      <c r="B317" s="4" t="inlineStr">
        <is>
          <t>Agrosuper Shanghai</t>
        </is>
      </c>
      <c r="C317" s="4" t="n">
        <v>1021739</v>
      </c>
      <c r="D317" s="4" t="inlineStr">
        <is>
          <t>GO Cab Part@ Cj 20k AS</t>
        </is>
      </c>
      <c r="E317" s="5" t="inlineStr">
        <is>
          <t>Cabeza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24009.378</v>
      </c>
      <c r="K317" s="7" t="n">
        <v>1</v>
      </c>
      <c r="L317" s="7" t="n">
        <v>1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0</v>
      </c>
      <c r="S317" s="7" t="n">
        <v>0</v>
      </c>
      <c r="T317" s="7" t="n">
        <v>0</v>
      </c>
      <c r="U317" s="8" t="n">
        <v>0</v>
      </c>
      <c r="V317" s="11" t="n"/>
    </row>
    <row r="318">
      <c r="A318" s="4" t="inlineStr">
        <is>
          <t>Cerdo</t>
        </is>
      </c>
      <c r="B318" s="4" t="inlineStr">
        <is>
          <t>Agrosuper Shanghai</t>
        </is>
      </c>
      <c r="C318" s="4" t="n">
        <v>1021766</v>
      </c>
      <c r="D318" s="4" t="inlineStr">
        <is>
          <t>GO Hso Cogote@ Cj 20k AS</t>
        </is>
      </c>
      <c r="E318" s="5" t="inlineStr">
        <is>
          <t>Huesos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24462</v>
      </c>
      <c r="K318" s="7" t="n">
        <v>1</v>
      </c>
      <c r="L318" s="7" t="n">
        <v>1</v>
      </c>
      <c r="M318" s="8" t="n">
        <v>0</v>
      </c>
      <c r="N318" s="6" t="n">
        <v>0</v>
      </c>
      <c r="O318" s="7" t="n">
        <v>0</v>
      </c>
      <c r="P318" s="7" t="n">
        <v>0</v>
      </c>
      <c r="Q318" s="8" t="n">
        <v>0</v>
      </c>
      <c r="R318" s="9" t="n">
        <v>0</v>
      </c>
      <c r="S318" s="7" t="n">
        <v>0</v>
      </c>
      <c r="T318" s="7" t="n">
        <v>0</v>
      </c>
      <c r="U318" s="8" t="n">
        <v>0</v>
      </c>
      <c r="V318" s="11" t="n"/>
    </row>
    <row r="319">
      <c r="A319" s="4" t="inlineStr">
        <is>
          <t>Cerdo</t>
        </is>
      </c>
      <c r="B319" s="4" t="inlineStr">
        <is>
          <t>Agrosuper Shanghai</t>
        </is>
      </c>
      <c r="C319" s="4" t="n">
        <v>1022125</v>
      </c>
      <c r="D319" s="4" t="inlineStr">
        <is>
          <t>GO PernilM C/M@ Cj 20k AS</t>
        </is>
      </c>
      <c r="E319" s="5" t="inlineStr">
        <is>
          <t>Pernil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49264.929</v>
      </c>
      <c r="K319" s="7" t="n">
        <v>1.49228689642484</v>
      </c>
      <c r="L319" s="7" t="n">
        <v>1.49228689642484</v>
      </c>
      <c r="M319" s="8" t="n">
        <v>0</v>
      </c>
      <c r="N319" s="6" t="n">
        <v>0</v>
      </c>
      <c r="O319" s="7" t="n">
        <v>0</v>
      </c>
      <c r="P319" s="7" t="n">
        <v>0</v>
      </c>
      <c r="Q319" s="8" t="n">
        <v>0</v>
      </c>
      <c r="R319" s="9" t="n">
        <v>0</v>
      </c>
      <c r="S319" s="7" t="n">
        <v>0</v>
      </c>
      <c r="T319" s="7" t="n">
        <v>0</v>
      </c>
      <c r="U319" s="8" t="n">
        <v>0</v>
      </c>
      <c r="V319" s="11" t="n"/>
    </row>
    <row r="320">
      <c r="A320" s="4" t="inlineStr">
        <is>
          <t>Cerdo</t>
        </is>
      </c>
      <c r="B320" s="4" t="inlineStr">
        <is>
          <t>Agrosuper Shanghai</t>
        </is>
      </c>
      <c r="C320" s="4" t="n">
        <v>1022169</v>
      </c>
      <c r="D320" s="4" t="inlineStr">
        <is>
          <t>GO Cartilag Lom@ Cj 10k AS</t>
        </is>
      </c>
      <c r="E320" s="5" t="inlineStr">
        <is>
          <t>Recortes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23750</v>
      </c>
      <c r="K320" s="7" t="n">
        <v>0</v>
      </c>
      <c r="L320" s="7" t="n">
        <v>1</v>
      </c>
      <c r="M320" s="8" t="n">
        <v>0</v>
      </c>
      <c r="N320" s="6" t="n">
        <v>0</v>
      </c>
      <c r="O320" s="7" t="n">
        <v>0</v>
      </c>
      <c r="P320" s="7" t="n">
        <v>0</v>
      </c>
      <c r="Q320" s="8" t="n">
        <v>0</v>
      </c>
      <c r="R320" s="9" t="n">
        <v>0</v>
      </c>
      <c r="S320" s="7" t="n">
        <v>0</v>
      </c>
      <c r="T320" s="7" t="n">
        <v>0</v>
      </c>
      <c r="U320" s="8" t="n">
        <v>0</v>
      </c>
      <c r="V320" s="11" t="n"/>
    </row>
    <row r="321">
      <c r="A321" s="4" t="inlineStr">
        <is>
          <t>Cerdo</t>
        </is>
      </c>
      <c r="B321" s="4" t="inlineStr">
        <is>
          <t>Agrosuper Shanghai</t>
        </is>
      </c>
      <c r="C321" s="4" t="n">
        <v>1022183</v>
      </c>
      <c r="D321" s="4" t="inlineStr">
        <is>
          <t>GO PernilP@ Bo Cj 20k AS</t>
        </is>
      </c>
      <c r="E321" s="5" t="inlineStr">
        <is>
          <t>Pernil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48944.108</v>
      </c>
      <c r="K321" s="7" t="n">
        <v>1</v>
      </c>
      <c r="L321" s="7" t="n">
        <v>1</v>
      </c>
      <c r="M321" s="8" t="n">
        <v>0</v>
      </c>
      <c r="N321" s="6" t="n">
        <v>0</v>
      </c>
      <c r="O321" s="7" t="n">
        <v>0</v>
      </c>
      <c r="P321" s="7" t="n">
        <v>0</v>
      </c>
      <c r="Q321" s="8" t="n">
        <v>0</v>
      </c>
      <c r="R321" s="9" t="n">
        <v>24135.388</v>
      </c>
      <c r="S321" s="7" t="n">
        <v>3</v>
      </c>
      <c r="T321" s="7" t="n">
        <v>10</v>
      </c>
      <c r="U321" s="10" t="n">
        <v>24135.388</v>
      </c>
      <c r="V321" s="11" t="n"/>
    </row>
    <row r="322">
      <c r="A322" s="4" t="inlineStr">
        <is>
          <t>Cerdo</t>
        </is>
      </c>
      <c r="B322" s="4" t="inlineStr">
        <is>
          <t>Agrosuper Shanghai</t>
        </is>
      </c>
      <c r="C322" s="4" t="n">
        <v>1022186</v>
      </c>
      <c r="D322" s="4" t="inlineStr">
        <is>
          <t>GO Resto Tira Hso Ctro@ Bo Cj 20k AS</t>
        </is>
      </c>
      <c r="E322" s="5" t="inlineStr">
        <is>
          <t>Huesos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23382</v>
      </c>
      <c r="K322" s="7" t="n">
        <v>1</v>
      </c>
      <c r="L322" s="7" t="n">
        <v>1</v>
      </c>
      <c r="M322" s="8" t="n">
        <v>0</v>
      </c>
      <c r="N322" s="6" t="n">
        <v>0</v>
      </c>
      <c r="O322" s="7" t="n">
        <v>0</v>
      </c>
      <c r="P322" s="7" t="n">
        <v>0</v>
      </c>
      <c r="Q322" s="8" t="n">
        <v>0</v>
      </c>
      <c r="R322" s="9" t="n">
        <v>0</v>
      </c>
      <c r="S322" s="7" t="n">
        <v>0</v>
      </c>
      <c r="T322" s="7" t="n">
        <v>0</v>
      </c>
      <c r="U322" s="8" t="n">
        <v>0</v>
      </c>
      <c r="V322" s="11" t="n"/>
    </row>
    <row r="323">
      <c r="A323" s="4" t="inlineStr">
        <is>
          <t>Cerdo</t>
        </is>
      </c>
      <c r="B323" s="4" t="inlineStr">
        <is>
          <t>Agrosuper Shanghai</t>
        </is>
      </c>
      <c r="C323" s="4" t="n">
        <v>1022193</v>
      </c>
      <c r="D323" s="4" t="inlineStr">
        <is>
          <t>GO Lom Vet 44@ Bo Cj 20k AS</t>
        </is>
      </c>
      <c r="E323" s="5" t="inlineStr">
        <is>
          <t>Lomo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7543.602</v>
      </c>
      <c r="O323" s="7" t="n">
        <v>25</v>
      </c>
      <c r="P323" s="7" t="n">
        <v>25</v>
      </c>
      <c r="Q323" s="10" t="n">
        <v>7543.602</v>
      </c>
      <c r="R323" s="9" t="n">
        <v>0</v>
      </c>
      <c r="S323" s="7" t="n">
        <v>0</v>
      </c>
      <c r="T323" s="7" t="n">
        <v>0</v>
      </c>
      <c r="U323" s="8" t="n">
        <v>0</v>
      </c>
      <c r="V323" s="11" t="n"/>
    </row>
    <row r="324">
      <c r="A324" s="4" t="inlineStr">
        <is>
          <t>Cerdo</t>
        </is>
      </c>
      <c r="B324" s="4" t="inlineStr">
        <is>
          <t>Agrosuper Shanghai</t>
        </is>
      </c>
      <c r="C324" s="4" t="n">
        <v>1022212</v>
      </c>
      <c r="D324" s="4" t="inlineStr">
        <is>
          <t>GO Cab Ent@ Cj 20k AS</t>
        </is>
      </c>
      <c r="E324" s="5" t="inlineStr">
        <is>
          <t>Cabeza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168468.582</v>
      </c>
      <c r="K324" s="7" t="n">
        <v>0.717150530773744</v>
      </c>
      <c r="L324" s="7" t="n">
        <v>1</v>
      </c>
      <c r="M324" s="8" t="n">
        <v>0</v>
      </c>
      <c r="N324" s="6" t="n">
        <v>0</v>
      </c>
      <c r="O324" s="7" t="n">
        <v>0</v>
      </c>
      <c r="P324" s="7" t="n">
        <v>0</v>
      </c>
      <c r="Q324" s="8" t="n">
        <v>0</v>
      </c>
      <c r="R324" s="9" t="n">
        <v>0</v>
      </c>
      <c r="S324" s="7" t="n">
        <v>0</v>
      </c>
      <c r="T324" s="7" t="n">
        <v>0</v>
      </c>
      <c r="U324" s="8" t="n">
        <v>0</v>
      </c>
      <c r="V324" s="11" t="n"/>
    </row>
    <row r="325">
      <c r="A325" s="4" t="inlineStr">
        <is>
          <t>Cerdo</t>
        </is>
      </c>
      <c r="B325" s="4" t="inlineStr">
        <is>
          <t>Agrosuper Shanghai</t>
        </is>
      </c>
      <c r="C325" s="4" t="n">
        <v>1022291</v>
      </c>
      <c r="D325" s="4" t="inlineStr">
        <is>
          <t>GO PernilM B@ Bo Cj 20k AS</t>
        </is>
      </c>
      <c r="E325" s="5" t="inlineStr">
        <is>
          <t>Pernil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24277.37</v>
      </c>
      <c r="K325" s="7" t="n">
        <v>2.05953116008859e-07</v>
      </c>
      <c r="L325" s="7" t="n">
        <v>1</v>
      </c>
      <c r="M325" s="8" t="n">
        <v>0</v>
      </c>
      <c r="N325" s="6" t="n">
        <v>0</v>
      </c>
      <c r="O325" s="7" t="n">
        <v>0</v>
      </c>
      <c r="P325" s="7" t="n">
        <v>0</v>
      </c>
      <c r="Q325" s="8" t="n">
        <v>0</v>
      </c>
      <c r="R325" s="9" t="n">
        <v>0</v>
      </c>
      <c r="S325" s="7" t="n">
        <v>0</v>
      </c>
      <c r="T325" s="7" t="n">
        <v>0</v>
      </c>
      <c r="U325" s="8" t="n">
        <v>0</v>
      </c>
      <c r="V325" s="11" t="n"/>
    </row>
    <row r="326">
      <c r="A326" s="4" t="inlineStr">
        <is>
          <t>Cerdo</t>
        </is>
      </c>
      <c r="B326" s="4" t="inlineStr">
        <is>
          <t>Agrosuper Shanghai</t>
        </is>
      </c>
      <c r="C326" s="4" t="n">
        <v>1022373</v>
      </c>
      <c r="D326" s="4" t="inlineStr">
        <is>
          <t>GO Reco 60/40 @ Cj 20k AS</t>
        </is>
      </c>
      <c r="E326" s="5" t="inlineStr">
        <is>
          <t>Recortes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25249.92</v>
      </c>
      <c r="K326" s="7" t="n">
        <v>3.56436772868983e-07</v>
      </c>
      <c r="L326" s="7" t="n">
        <v>1</v>
      </c>
      <c r="M326" s="8" t="n">
        <v>0</v>
      </c>
      <c r="N326" s="6" t="n">
        <v>22035.807</v>
      </c>
      <c r="O326" s="7" t="n">
        <v>22</v>
      </c>
      <c r="P326" s="7" t="n">
        <v>35</v>
      </c>
      <c r="Q326" s="10" t="n">
        <v>22035.807</v>
      </c>
      <c r="R326" s="9" t="n">
        <v>25003.99</v>
      </c>
      <c r="S326" s="7" t="n">
        <v>7</v>
      </c>
      <c r="T326" s="7" t="n">
        <v>9</v>
      </c>
      <c r="U326" s="10" t="n">
        <v>25003.99</v>
      </c>
      <c r="V326" s="11" t="n"/>
    </row>
    <row r="327">
      <c r="A327" s="4" t="inlineStr">
        <is>
          <t>Cerdo</t>
        </is>
      </c>
      <c r="B327" s="4" t="inlineStr">
        <is>
          <t>Agrosuper Shanghai</t>
        </is>
      </c>
      <c r="C327" s="4" t="n">
        <v>1022379</v>
      </c>
      <c r="D327" s="4" t="inlineStr">
        <is>
          <t>GO PpPal 77@ Bo Cj AS</t>
        </is>
      </c>
      <c r="E327" s="5" t="inlineStr">
        <is>
          <t>Paleta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24003.759</v>
      </c>
      <c r="K327" s="7" t="n">
        <v>1</v>
      </c>
      <c r="L327" s="7" t="n">
        <v>1</v>
      </c>
      <c r="M327" s="8" t="n">
        <v>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1" t="n"/>
    </row>
    <row r="328">
      <c r="A328" s="4" t="inlineStr">
        <is>
          <t>Cerdo</t>
        </is>
      </c>
      <c r="B328" s="4" t="inlineStr">
        <is>
          <t>Agrosuper Shanghai</t>
        </is>
      </c>
      <c r="C328" s="4" t="n">
        <v>1022381</v>
      </c>
      <c r="D328" s="4" t="inlineStr">
        <is>
          <t>GO Gord Esp@ Bo Cj 10k AS</t>
        </is>
      </c>
      <c r="E328" s="5" t="inlineStr">
        <is>
          <t>Grasas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24000</v>
      </c>
      <c r="K328" s="7" t="n">
        <v>1</v>
      </c>
      <c r="L328" s="7" t="n">
        <v>1</v>
      </c>
      <c r="M328" s="8" t="n">
        <v>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1" t="n"/>
    </row>
    <row r="329">
      <c r="A329" s="4" t="inlineStr">
        <is>
          <t>Cerdo</t>
        </is>
      </c>
      <c r="B329" s="4" t="inlineStr">
        <is>
          <t>Agrosuper Shanghai</t>
        </is>
      </c>
      <c r="C329" s="4" t="n">
        <v>1022417</v>
      </c>
      <c r="D329" s="4" t="inlineStr">
        <is>
          <t>GO Cue granel@ Bo Cj 20k AS</t>
        </is>
      </c>
      <c r="E329" s="5" t="inlineStr">
        <is>
          <t>Cueros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25000</v>
      </c>
      <c r="K329" s="7" t="n">
        <v>0</v>
      </c>
      <c r="L329" s="7" t="n">
        <v>1</v>
      </c>
      <c r="M329" s="8" t="n">
        <v>0</v>
      </c>
      <c r="N329" s="6" t="n">
        <v>0</v>
      </c>
      <c r="O329" s="7" t="n">
        <v>0</v>
      </c>
      <c r="P329" s="7" t="n">
        <v>0</v>
      </c>
      <c r="Q329" s="8" t="n">
        <v>0</v>
      </c>
      <c r="R329" s="9" t="n">
        <v>0</v>
      </c>
      <c r="S329" s="7" t="n">
        <v>0</v>
      </c>
      <c r="T329" s="7" t="n">
        <v>0</v>
      </c>
      <c r="U329" s="8" t="n">
        <v>0</v>
      </c>
      <c r="V329" s="11" t="n"/>
    </row>
    <row r="330">
      <c r="A330" s="4" t="inlineStr">
        <is>
          <t>Cerdo</t>
        </is>
      </c>
      <c r="B330" s="4" t="inlineStr">
        <is>
          <t>Agrosuper Shanghai</t>
        </is>
      </c>
      <c r="C330" s="4" t="n">
        <v>1022541</v>
      </c>
      <c r="D330" s="4" t="inlineStr">
        <is>
          <t>GO Reco 20/80 @ Cj 20k AS</t>
        </is>
      </c>
      <c r="E330" s="5" t="inlineStr">
        <is>
          <t>Grasas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25004.335</v>
      </c>
      <c r="K330" s="7" t="n">
        <v>1</v>
      </c>
      <c r="L330" s="7" t="n">
        <v>1</v>
      </c>
      <c r="M330" s="8" t="n">
        <v>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1" t="n"/>
    </row>
    <row r="331">
      <c r="A331" s="4" t="inlineStr">
        <is>
          <t>Cerdo</t>
        </is>
      </c>
      <c r="B331" s="4" t="inlineStr">
        <is>
          <t>Agrosuper Shanghai</t>
        </is>
      </c>
      <c r="C331" s="4" t="n">
        <v>1022568</v>
      </c>
      <c r="D331" s="4" t="inlineStr">
        <is>
          <t>GO Panc Tecla SCue@ 4 Bo Cj 20kg AS</t>
        </is>
      </c>
      <c r="E331" s="5" t="inlineStr">
        <is>
          <t>Panceta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0</v>
      </c>
      <c r="K331" s="7" t="n">
        <v>0</v>
      </c>
      <c r="L331" s="7" t="n">
        <v>0</v>
      </c>
      <c r="M331" s="8" t="n">
        <v>0</v>
      </c>
      <c r="N331" s="6" t="n">
        <v>9583.389999999999</v>
      </c>
      <c r="O331" s="7" t="n">
        <v>24</v>
      </c>
      <c r="P331" s="7" t="n">
        <v>35</v>
      </c>
      <c r="Q331" s="10" t="n">
        <v>9583.389999999999</v>
      </c>
      <c r="R331" s="9" t="n">
        <v>0</v>
      </c>
      <c r="S331" s="7" t="n">
        <v>0</v>
      </c>
      <c r="T331" s="7" t="n">
        <v>0</v>
      </c>
      <c r="U331" s="8" t="n">
        <v>0</v>
      </c>
      <c r="V331" s="11" t="n"/>
    </row>
    <row r="332">
      <c r="A332" s="4" t="inlineStr">
        <is>
          <t>Cerdo</t>
        </is>
      </c>
      <c r="B332" s="4" t="inlineStr">
        <is>
          <t>Agrosuper Shanghai</t>
        </is>
      </c>
      <c r="C332" s="4" t="n">
        <v>1022639</v>
      </c>
      <c r="D332" s="4" t="inlineStr">
        <is>
          <t>GO Cab Bca Ent S/L@ Cj 20k AS</t>
        </is>
      </c>
      <c r="E332" s="5" t="inlineStr">
        <is>
          <t>Cabeza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111464.315</v>
      </c>
      <c r="K332" s="7" t="n">
        <v>0.60415726773183</v>
      </c>
      <c r="L332" s="7" t="n">
        <v>0.999999928228151</v>
      </c>
      <c r="M332" s="8" t="n">
        <v>0</v>
      </c>
      <c r="N332" s="6" t="n">
        <v>45630.989</v>
      </c>
      <c r="O332" s="7" t="n">
        <v>12.2136992910673</v>
      </c>
      <c r="P332" s="7" t="n">
        <v>14.235069220174</v>
      </c>
      <c r="Q332" s="10" t="n">
        <v>45630.989</v>
      </c>
      <c r="R332" s="9" t="n">
        <v>0</v>
      </c>
      <c r="S332" s="7" t="n">
        <v>0</v>
      </c>
      <c r="T332" s="7" t="n">
        <v>0</v>
      </c>
      <c r="U332" s="8" t="n">
        <v>0</v>
      </c>
      <c r="V332" s="11" t="n"/>
    </row>
    <row r="333">
      <c r="A333" s="4" t="inlineStr">
        <is>
          <t>Cerdo</t>
        </is>
      </c>
      <c r="B333" s="4" t="inlineStr">
        <is>
          <t>Agrosuper Shanghai</t>
        </is>
      </c>
      <c r="C333" s="4" t="n">
        <v>1022640</v>
      </c>
      <c r="D333" s="4" t="inlineStr">
        <is>
          <t>GO Cab Roj Ent S/L@ Cj 20k AS</t>
        </is>
      </c>
      <c r="E333" s="5" t="inlineStr">
        <is>
          <t>Cabeza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22296.164</v>
      </c>
      <c r="K333" s="7" t="n">
        <v>1</v>
      </c>
      <c r="L333" s="7" t="n">
        <v>1</v>
      </c>
      <c r="M333" s="8" t="n">
        <v>0</v>
      </c>
      <c r="N333" s="6" t="n">
        <v>0</v>
      </c>
      <c r="O333" s="7" t="n">
        <v>0</v>
      </c>
      <c r="P333" s="7" t="n">
        <v>0</v>
      </c>
      <c r="Q333" s="8" t="n">
        <v>0</v>
      </c>
      <c r="R333" s="9" t="n">
        <v>0</v>
      </c>
      <c r="S333" s="7" t="n">
        <v>0</v>
      </c>
      <c r="T333" s="7" t="n">
        <v>0</v>
      </c>
      <c r="U333" s="8" t="n">
        <v>0</v>
      </c>
      <c r="V333" s="11" t="n"/>
    </row>
    <row r="334">
      <c r="A334" s="4" t="inlineStr">
        <is>
          <t>Cerdo</t>
        </is>
      </c>
      <c r="B334" s="4" t="inlineStr">
        <is>
          <t>Agrosuper Shanghai</t>
        </is>
      </c>
      <c r="C334" s="4" t="n">
        <v>1022748</v>
      </c>
      <c r="D334" s="4" t="inlineStr">
        <is>
          <t>GO Manos@ Cj 10k AS</t>
        </is>
      </c>
      <c r="E334" s="5" t="inlineStr">
        <is>
          <t>Subprod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24320</v>
      </c>
      <c r="O334" s="7" t="n">
        <v>2</v>
      </c>
      <c r="P334" s="7" t="n">
        <v>3</v>
      </c>
      <c r="Q334" s="8" t="n">
        <v>0</v>
      </c>
      <c r="R334" s="9" t="n">
        <v>0</v>
      </c>
      <c r="S334" s="7" t="n">
        <v>0</v>
      </c>
      <c r="T334" s="7" t="n">
        <v>0</v>
      </c>
      <c r="U334" s="8" t="n">
        <v>0</v>
      </c>
      <c r="V334" s="11" t="n"/>
    </row>
    <row r="335">
      <c r="A335" s="4" t="inlineStr">
        <is>
          <t>Cerdo</t>
        </is>
      </c>
      <c r="B335" s="4" t="inlineStr">
        <is>
          <t>Agrosuper Shanghai</t>
        </is>
      </c>
      <c r="C335" s="4" t="n">
        <v>1022936</v>
      </c>
      <c r="D335" s="4" t="inlineStr">
        <is>
          <t>GO File C/cab@ Cj 5k AS</t>
        </is>
      </c>
      <c r="E335" s="5" t="inlineStr">
        <is>
          <t>Filete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0</v>
      </c>
      <c r="K335" s="7" t="n">
        <v>0</v>
      </c>
      <c r="L335" s="7" t="n">
        <v>0</v>
      </c>
      <c r="M335" s="8" t="n">
        <v>0</v>
      </c>
      <c r="N335" s="6" t="n">
        <v>1160</v>
      </c>
      <c r="O335" s="7" t="n">
        <v>24</v>
      </c>
      <c r="P335" s="7" t="n">
        <v>35</v>
      </c>
      <c r="Q335" s="10" t="n">
        <v>1160</v>
      </c>
      <c r="R335" s="9" t="n">
        <v>0</v>
      </c>
      <c r="S335" s="7" t="n">
        <v>0</v>
      </c>
      <c r="T335" s="7" t="n">
        <v>0</v>
      </c>
      <c r="U335" s="8" t="n">
        <v>0</v>
      </c>
      <c r="V335" s="11" t="n"/>
    </row>
    <row r="336">
      <c r="A336" s="4" t="inlineStr">
        <is>
          <t>Cerdo</t>
        </is>
      </c>
      <c r="B336" s="4" t="inlineStr">
        <is>
          <t>Agrosuper Shanghai</t>
        </is>
      </c>
      <c r="C336" s="4" t="n">
        <v>1022940</v>
      </c>
      <c r="D336" s="4" t="inlineStr">
        <is>
          <t>GO PernilM 1 kg down@ Cj 20k AS</t>
        </is>
      </c>
      <c r="E336" s="5" t="inlineStr">
        <is>
          <t>Pernil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16605</v>
      </c>
      <c r="K336" s="7" t="n">
        <v>0</v>
      </c>
      <c r="L336" s="7" t="n">
        <v>1</v>
      </c>
      <c r="M336" s="8" t="n">
        <v>0</v>
      </c>
      <c r="N336" s="6" t="n">
        <v>0</v>
      </c>
      <c r="O336" s="7" t="n">
        <v>0</v>
      </c>
      <c r="P336" s="7" t="n">
        <v>0</v>
      </c>
      <c r="Q336" s="8" t="n">
        <v>0</v>
      </c>
      <c r="R336" s="9" t="n">
        <v>0</v>
      </c>
      <c r="S336" s="7" t="n">
        <v>0</v>
      </c>
      <c r="T336" s="7" t="n">
        <v>0</v>
      </c>
      <c r="U336" s="8" t="n">
        <v>0</v>
      </c>
      <c r="V336" s="11" t="n"/>
    </row>
    <row r="337">
      <c r="A337" s="4" t="inlineStr">
        <is>
          <t>Cerdo</t>
        </is>
      </c>
      <c r="B337" s="4" t="inlineStr">
        <is>
          <t>Agrosuper Shanghai</t>
        </is>
      </c>
      <c r="C337" s="4" t="n">
        <v>1023034</v>
      </c>
      <c r="D337" s="4" t="inlineStr">
        <is>
          <t>GO Forro Pal@ Bo Cj 20k AS</t>
        </is>
      </c>
      <c r="E337" s="5" t="inlineStr">
        <is>
          <t>Cueros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24340</v>
      </c>
      <c r="K337" s="7" t="n">
        <v>0</v>
      </c>
      <c r="L337" s="7" t="n">
        <v>1</v>
      </c>
      <c r="M337" s="8" t="n">
        <v>0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1" t="n"/>
    </row>
    <row r="338">
      <c r="A338" s="4" t="inlineStr">
        <is>
          <t>Cerdo</t>
        </is>
      </c>
      <c r="B338" s="4" t="inlineStr">
        <is>
          <t>Agrosuper Shanghai</t>
        </is>
      </c>
      <c r="C338" s="4" t="n">
        <v>1023066</v>
      </c>
      <c r="D338" s="4" t="inlineStr">
        <is>
          <t>GO BB Ribs@ Cj 16k AS</t>
        </is>
      </c>
      <c r="E338" s="5" t="inlineStr">
        <is>
          <t>Chuleta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8794.5</v>
      </c>
      <c r="O338" s="7" t="n">
        <v>24</v>
      </c>
      <c r="P338" s="7" t="n">
        <v>35</v>
      </c>
      <c r="Q338" s="10" t="n">
        <v>8794.5</v>
      </c>
      <c r="R338" s="9" t="n">
        <v>0</v>
      </c>
      <c r="S338" s="7" t="n">
        <v>0</v>
      </c>
      <c r="T338" s="7" t="n">
        <v>0</v>
      </c>
      <c r="U338" s="8" t="n">
        <v>0</v>
      </c>
      <c r="V338" s="11" t="n"/>
    </row>
    <row r="339">
      <c r="A339" s="4" t="inlineStr">
        <is>
          <t>Cerdo</t>
        </is>
      </c>
      <c r="B339" s="4" t="inlineStr">
        <is>
          <t>Agrosuper Shanghai</t>
        </is>
      </c>
      <c r="C339" s="4" t="n">
        <v>1023093</v>
      </c>
      <c r="D339" s="4" t="inlineStr">
        <is>
          <t>GO Cordon Lom@ Bo Cj 20k AS</t>
        </is>
      </c>
      <c r="E339" s="5" t="inlineStr">
        <is>
          <t>Recortes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0</v>
      </c>
      <c r="K339" s="7" t="n">
        <v>0</v>
      </c>
      <c r="L339" s="7" t="n">
        <v>0</v>
      </c>
      <c r="M339" s="8" t="n">
        <v>0</v>
      </c>
      <c r="N339" s="6" t="n">
        <v>11840</v>
      </c>
      <c r="O339" s="7" t="n">
        <v>24</v>
      </c>
      <c r="P339" s="7" t="n">
        <v>35</v>
      </c>
      <c r="Q339" s="10" t="n">
        <v>11840</v>
      </c>
      <c r="R339" s="9" t="n">
        <v>0</v>
      </c>
      <c r="S339" s="7" t="n">
        <v>0</v>
      </c>
      <c r="T339" s="7" t="n">
        <v>0</v>
      </c>
      <c r="U339" s="8" t="n">
        <v>0</v>
      </c>
      <c r="V339" s="11" t="n"/>
    </row>
    <row r="340">
      <c r="A340" s="4" t="inlineStr">
        <is>
          <t>Cerdo</t>
        </is>
      </c>
      <c r="B340" s="4" t="inlineStr">
        <is>
          <t>Agrosuper Shanghai</t>
        </is>
      </c>
      <c r="C340" s="4" t="n">
        <v>1023291</v>
      </c>
      <c r="D340" s="4" t="inlineStr">
        <is>
          <t>GO Hso Costilla 4x 5kg @ Cj 20k AS</t>
        </is>
      </c>
      <c r="E340" s="5" t="inlineStr">
        <is>
          <t>Huesos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23900</v>
      </c>
      <c r="K340" s="7" t="n">
        <v>2</v>
      </c>
      <c r="L340" s="7" t="n">
        <v>2</v>
      </c>
      <c r="M340" s="8" t="n">
        <v>0</v>
      </c>
      <c r="N340" s="6" t="n">
        <v>0</v>
      </c>
      <c r="O340" s="7" t="n">
        <v>0</v>
      </c>
      <c r="P340" s="7" t="n">
        <v>0</v>
      </c>
      <c r="Q340" s="8" t="n">
        <v>0</v>
      </c>
      <c r="R340" s="9" t="n">
        <v>0</v>
      </c>
      <c r="S340" s="7" t="n">
        <v>0</v>
      </c>
      <c r="T340" s="7" t="n">
        <v>0</v>
      </c>
      <c r="U340" s="8" t="n">
        <v>0</v>
      </c>
      <c r="V340" s="11" t="n"/>
    </row>
    <row r="341">
      <c r="A341" s="4" t="inlineStr">
        <is>
          <t>Cerdo</t>
        </is>
      </c>
      <c r="B341" s="4" t="inlineStr">
        <is>
          <t>Agrosuper Shanghai</t>
        </is>
      </c>
      <c r="C341" s="4" t="n">
        <v>1023373</v>
      </c>
      <c r="D341" s="4" t="inlineStr">
        <is>
          <t>GO PernilM 1-1.3 kg@ Cj 10k AS</t>
        </is>
      </c>
      <c r="E341" s="5" t="inlineStr">
        <is>
          <t>Pernil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32120</v>
      </c>
      <c r="K341" s="7" t="n">
        <v>0</v>
      </c>
      <c r="L341" s="7" t="n">
        <v>1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0</v>
      </c>
      <c r="S341" s="7" t="n">
        <v>0</v>
      </c>
      <c r="T341" s="7" t="n">
        <v>0</v>
      </c>
      <c r="U341" s="8" t="n">
        <v>0</v>
      </c>
      <c r="V341" s="11" t="n"/>
    </row>
    <row r="342">
      <c r="A342" s="4" t="inlineStr">
        <is>
          <t>Cerdo</t>
        </is>
      </c>
      <c r="B342" s="4" t="inlineStr">
        <is>
          <t>Andes Asia</t>
        </is>
      </c>
      <c r="C342" s="4" t="n">
        <v>1021921</v>
      </c>
      <c r="D342" s="4" t="inlineStr">
        <is>
          <t>GO Lom Tecla@ Cj 18k AS</t>
        </is>
      </c>
      <c r="E342" s="5" t="inlineStr">
        <is>
          <t>Lomo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0</v>
      </c>
      <c r="K342" s="7" t="n">
        <v>0</v>
      </c>
      <c r="L342" s="7" t="n">
        <v>0</v>
      </c>
      <c r="M342" s="8" t="n">
        <v>0</v>
      </c>
      <c r="N342" s="6" t="n">
        <v>1513.3</v>
      </c>
      <c r="O342" s="7" t="n">
        <v>21</v>
      </c>
      <c r="P342" s="7" t="n">
        <v>22</v>
      </c>
      <c r="Q342" s="10" t="n">
        <v>1513.3</v>
      </c>
      <c r="R342" s="9" t="n">
        <v>0</v>
      </c>
      <c r="S342" s="7" t="n">
        <v>0</v>
      </c>
      <c r="T342" s="7" t="n">
        <v>0</v>
      </c>
      <c r="U342" s="8" t="n">
        <v>0</v>
      </c>
      <c r="V342" s="11" t="n"/>
    </row>
    <row r="343">
      <c r="A343" s="4" t="inlineStr">
        <is>
          <t>Cerdo</t>
        </is>
      </c>
      <c r="B343" s="4" t="inlineStr">
        <is>
          <t>Andes Asia</t>
        </is>
      </c>
      <c r="C343" s="4" t="n">
        <v>1021922</v>
      </c>
      <c r="D343" s="4" t="inlineStr">
        <is>
          <t>GO File C/cab@ Cj 5k AS</t>
        </is>
      </c>
      <c r="E343" s="5" t="inlineStr">
        <is>
          <t>Filete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1000</v>
      </c>
      <c r="O343" s="7" t="n">
        <v>1</v>
      </c>
      <c r="P343" s="7" t="n">
        <v>1</v>
      </c>
      <c r="Q343" s="8" t="n">
        <v>0</v>
      </c>
      <c r="R343" s="9" t="n">
        <v>0</v>
      </c>
      <c r="S343" s="7" t="n">
        <v>0</v>
      </c>
      <c r="T343" s="7" t="n">
        <v>0</v>
      </c>
      <c r="U343" s="8" t="n">
        <v>0</v>
      </c>
      <c r="V343" s="11" t="n"/>
    </row>
    <row r="344">
      <c r="A344" s="4" t="inlineStr">
        <is>
          <t>Cerdo</t>
        </is>
      </c>
      <c r="B344" s="4" t="inlineStr">
        <is>
          <t>Andes Asia</t>
        </is>
      </c>
      <c r="C344" s="4" t="n">
        <v>1021924</v>
      </c>
      <c r="D344" s="4" t="inlineStr">
        <is>
          <t>GO MM Loin L@ Cj 15k AS</t>
        </is>
      </c>
      <c r="E344" s="5" t="inlineStr">
        <is>
          <t>Lomo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6003.82</v>
      </c>
      <c r="K344" s="7" t="n">
        <v>2</v>
      </c>
      <c r="L344" s="7" t="n">
        <v>6</v>
      </c>
      <c r="M344" s="8" t="n">
        <v>0</v>
      </c>
      <c r="N344" s="6" t="n">
        <v>42.575</v>
      </c>
      <c r="O344" s="7" t="n">
        <v>7</v>
      </c>
      <c r="P344" s="7" t="n">
        <v>8</v>
      </c>
      <c r="Q344" s="8" t="n">
        <v>0</v>
      </c>
      <c r="R344" s="9" t="n">
        <v>0</v>
      </c>
      <c r="S344" s="7" t="n">
        <v>0</v>
      </c>
      <c r="T344" s="7" t="n">
        <v>0</v>
      </c>
      <c r="U344" s="8" t="n">
        <v>0</v>
      </c>
      <c r="V344" s="11" t="n"/>
    </row>
    <row r="345">
      <c r="A345" s="4" t="inlineStr">
        <is>
          <t>Cerdo</t>
        </is>
      </c>
      <c r="B345" s="4" t="inlineStr">
        <is>
          <t>Andes Asia</t>
        </is>
      </c>
      <c r="C345" s="4" t="n">
        <v>1021925</v>
      </c>
      <c r="D345" s="4" t="inlineStr">
        <is>
          <t>GO MM Loin S@ Fi Cj 15k AS</t>
        </is>
      </c>
      <c r="E345" s="5" t="inlineStr">
        <is>
          <t>Lomo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3023.89</v>
      </c>
      <c r="O345" s="7" t="n">
        <v>1</v>
      </c>
      <c r="P345" s="7" t="n">
        <v>1</v>
      </c>
      <c r="Q345" s="8" t="n">
        <v>0</v>
      </c>
      <c r="R345" s="9" t="n">
        <v>0</v>
      </c>
      <c r="S345" s="7" t="n">
        <v>0</v>
      </c>
      <c r="T345" s="7" t="n">
        <v>0</v>
      </c>
      <c r="U345" s="8" t="n">
        <v>0</v>
      </c>
      <c r="V345" s="11" t="n"/>
    </row>
    <row r="346">
      <c r="A346" s="4" t="inlineStr">
        <is>
          <t>Cerdo</t>
        </is>
      </c>
      <c r="B346" s="4" t="inlineStr">
        <is>
          <t>Andes Asia</t>
        </is>
      </c>
      <c r="C346" s="4" t="n">
        <v>1021931</v>
      </c>
      <c r="D346" s="4" t="inlineStr">
        <is>
          <t>GO Pta Cos 3h@ Bo Cj 10k AS</t>
        </is>
      </c>
      <c r="E346" s="5" t="inlineStr">
        <is>
          <t>Cost-Pec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2006.54</v>
      </c>
      <c r="K346" s="7" t="n">
        <v>2</v>
      </c>
      <c r="L346" s="7" t="n">
        <v>2</v>
      </c>
      <c r="M346" s="8" t="n">
        <v>0</v>
      </c>
      <c r="N346" s="6" t="n">
        <v>7000.635</v>
      </c>
      <c r="O346" s="7" t="n">
        <v>2.39436493975189</v>
      </c>
      <c r="P346" s="7" t="n">
        <v>2.39436493975189</v>
      </c>
      <c r="Q346" s="8" t="n">
        <v>0</v>
      </c>
      <c r="R346" s="9" t="n">
        <v>0</v>
      </c>
      <c r="S346" s="7" t="n">
        <v>0</v>
      </c>
      <c r="T346" s="7" t="n">
        <v>0</v>
      </c>
      <c r="U346" s="8" t="n">
        <v>0</v>
      </c>
      <c r="V346" s="11" t="n"/>
    </row>
    <row r="347">
      <c r="A347" s="4" t="inlineStr">
        <is>
          <t>Cerdo</t>
        </is>
      </c>
      <c r="B347" s="4" t="inlineStr">
        <is>
          <t>Andes Asia</t>
        </is>
      </c>
      <c r="C347" s="4" t="n">
        <v>1021936</v>
      </c>
      <c r="D347" s="4" t="inlineStr">
        <is>
          <t>GO PpPal pimentada@ Cj 20k AS</t>
        </is>
      </c>
      <c r="E347" s="5" t="inlineStr">
        <is>
          <t>Paleta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264000</v>
      </c>
      <c r="O347" s="7" t="n">
        <v>1</v>
      </c>
      <c r="P347" s="7" t="n">
        <v>1</v>
      </c>
      <c r="Q347" s="8" t="n">
        <v>0</v>
      </c>
      <c r="R347" s="9" t="n">
        <v>0</v>
      </c>
      <c r="S347" s="7" t="n">
        <v>0</v>
      </c>
      <c r="T347" s="7" t="n">
        <v>0</v>
      </c>
      <c r="U347" s="8" t="n">
        <v>0</v>
      </c>
      <c r="V347" s="11" t="n"/>
    </row>
    <row r="348">
      <c r="A348" s="4" t="inlineStr">
        <is>
          <t>Cerdo</t>
        </is>
      </c>
      <c r="B348" s="4" t="inlineStr">
        <is>
          <t>Andes Asia</t>
        </is>
      </c>
      <c r="C348" s="4" t="n">
        <v>1021944</v>
      </c>
      <c r="D348" s="4" t="inlineStr">
        <is>
          <t>GO Diafrag@ Va Cj 8k AS</t>
        </is>
      </c>
      <c r="E348" s="5" t="inlineStr">
        <is>
          <t>Recortes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3000</v>
      </c>
      <c r="O348" s="7" t="n">
        <v>1</v>
      </c>
      <c r="P348" s="7" t="n">
        <v>1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1" t="n"/>
    </row>
    <row r="349">
      <c r="A349" s="4" t="inlineStr">
        <is>
          <t>Cerdo</t>
        </is>
      </c>
      <c r="B349" s="4" t="inlineStr">
        <is>
          <t>Andes Asia</t>
        </is>
      </c>
      <c r="C349" s="4" t="n">
        <v>1021945</v>
      </c>
      <c r="D349" s="4" t="inlineStr">
        <is>
          <t>GO Lengua Japon@ Cj 10k AS</t>
        </is>
      </c>
      <c r="E349" s="5" t="inlineStr">
        <is>
          <t>Cabeza</t>
        </is>
      </c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3000</v>
      </c>
      <c r="O349" s="7" t="n">
        <v>1</v>
      </c>
      <c r="P349" s="7" t="n">
        <v>1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1" t="n"/>
    </row>
    <row r="350">
      <c r="A350" s="4" t="inlineStr">
        <is>
          <t>Cerdo</t>
        </is>
      </c>
      <c r="B350" s="4" t="inlineStr">
        <is>
          <t>Andes Asia</t>
        </is>
      </c>
      <c r="C350" s="4" t="n">
        <v>1021952</v>
      </c>
      <c r="D350" s="4" t="inlineStr">
        <is>
          <t>GO BB Ribs 20-24 Oz@ Cj 10k AS</t>
        </is>
      </c>
      <c r="E350" s="5" t="inlineStr">
        <is>
          <t>Chuleta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3000</v>
      </c>
      <c r="O350" s="7" t="n">
        <v>20</v>
      </c>
      <c r="P350" s="7" t="n">
        <v>20</v>
      </c>
      <c r="Q350" s="10" t="n">
        <v>3000</v>
      </c>
      <c r="R350" s="9" t="n">
        <v>0</v>
      </c>
      <c r="S350" s="7" t="n">
        <v>0</v>
      </c>
      <c r="T350" s="7" t="n">
        <v>0</v>
      </c>
      <c r="U350" s="8" t="n">
        <v>0</v>
      </c>
      <c r="V350" s="11" t="n"/>
    </row>
    <row r="351">
      <c r="A351" s="4" t="inlineStr">
        <is>
          <t>Cerdo</t>
        </is>
      </c>
      <c r="B351" s="4" t="inlineStr">
        <is>
          <t>Andes Asia</t>
        </is>
      </c>
      <c r="C351" s="4" t="n">
        <v>1021987</v>
      </c>
      <c r="D351" s="4" t="inlineStr">
        <is>
          <t>GO Recto@ Cj 10k AS</t>
        </is>
      </c>
      <c r="E351" s="5" t="inlineStr">
        <is>
          <t>Subprod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2000</v>
      </c>
      <c r="O351" s="7" t="n">
        <v>1</v>
      </c>
      <c r="P351" s="7" t="n">
        <v>1</v>
      </c>
      <c r="Q351" s="8" t="n">
        <v>0</v>
      </c>
      <c r="R351" s="9" t="n">
        <v>0</v>
      </c>
      <c r="S351" s="7" t="n">
        <v>0</v>
      </c>
      <c r="T351" s="7" t="n">
        <v>0</v>
      </c>
      <c r="U351" s="8" t="n">
        <v>0</v>
      </c>
      <c r="V351" s="11" t="n"/>
    </row>
    <row r="352">
      <c r="A352" s="4" t="inlineStr">
        <is>
          <t>Cerdo</t>
        </is>
      </c>
      <c r="B352" s="4" t="inlineStr">
        <is>
          <t>Andes Asia</t>
        </is>
      </c>
      <c r="C352" s="4" t="n">
        <v>1022141</v>
      </c>
      <c r="D352" s="4" t="inlineStr">
        <is>
          <t>GO Posta Negra D@ Cj AS</t>
        </is>
      </c>
      <c r="E352" s="5" t="inlineStr">
        <is>
          <t>Pierna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6037.482</v>
      </c>
      <c r="O352" s="7" t="n">
        <v>1</v>
      </c>
      <c r="P352" s="7" t="n">
        <v>1</v>
      </c>
      <c r="Q352" s="8" t="n">
        <v>0</v>
      </c>
      <c r="R352" s="9" t="n">
        <v>0</v>
      </c>
      <c r="S352" s="7" t="n">
        <v>0</v>
      </c>
      <c r="T352" s="7" t="n">
        <v>0</v>
      </c>
      <c r="U352" s="8" t="n">
        <v>0</v>
      </c>
      <c r="V352" s="11" t="n"/>
    </row>
    <row r="353">
      <c r="A353" s="4" t="inlineStr">
        <is>
          <t>Cerdo</t>
        </is>
      </c>
      <c r="B353" s="4" t="inlineStr">
        <is>
          <t>Andes Asia</t>
        </is>
      </c>
      <c r="C353" s="4" t="n">
        <v>1022142</v>
      </c>
      <c r="D353" s="4" t="inlineStr">
        <is>
          <t>GO Posta Rosada@ Cj AS</t>
        </is>
      </c>
      <c r="E353" s="5" t="inlineStr">
        <is>
          <t>Pierna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109.323</v>
      </c>
      <c r="O353" s="7" t="n">
        <v>1</v>
      </c>
      <c r="P353" s="7" t="n">
        <v>1</v>
      </c>
      <c r="Q353" s="8" t="n">
        <v>0</v>
      </c>
      <c r="R353" s="9" t="n">
        <v>0</v>
      </c>
      <c r="S353" s="7" t="n">
        <v>0</v>
      </c>
      <c r="T353" s="7" t="n">
        <v>0</v>
      </c>
      <c r="U353" s="8" t="n">
        <v>0</v>
      </c>
      <c r="V353" s="11" t="n"/>
    </row>
    <row r="354">
      <c r="A354" s="4" t="inlineStr">
        <is>
          <t>Cerdo</t>
        </is>
      </c>
      <c r="B354" s="4" t="inlineStr">
        <is>
          <t>Andes Asia</t>
        </is>
      </c>
      <c r="C354" s="4" t="n">
        <v>1022293</v>
      </c>
      <c r="D354" s="4" t="inlineStr">
        <is>
          <t>GO Malaya Japon@ Vp Fi Cj 5k AS</t>
        </is>
      </c>
      <c r="E354" s="5" t="inlineStr">
        <is>
          <t>Prolijado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3725</v>
      </c>
      <c r="O354" s="7" t="n">
        <v>15.4026845637584</v>
      </c>
      <c r="P354" s="7" t="n">
        <v>15.5973154362416</v>
      </c>
      <c r="Q354" s="8" t="n">
        <v>0</v>
      </c>
      <c r="R354" s="9" t="n">
        <v>0</v>
      </c>
      <c r="S354" s="7" t="n">
        <v>0</v>
      </c>
      <c r="T354" s="7" t="n">
        <v>0</v>
      </c>
      <c r="U354" s="8" t="n">
        <v>0</v>
      </c>
      <c r="V354" s="11" t="n"/>
    </row>
    <row r="355">
      <c r="A355" s="4" t="inlineStr">
        <is>
          <t>Cerdo</t>
        </is>
      </c>
      <c r="B355" s="4" t="inlineStr">
        <is>
          <t>Andes Asia</t>
        </is>
      </c>
      <c r="C355" s="4" t="n">
        <v>1022398</v>
      </c>
      <c r="D355" s="4" t="inlineStr">
        <is>
          <t>GO Ganso C/asto S/g 3P@ Bo Cj AS</t>
        </is>
      </c>
      <c r="E355" s="5" t="inlineStr">
        <is>
          <t>Pierna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0</v>
      </c>
      <c r="K355" s="7" t="n">
        <v>0</v>
      </c>
      <c r="L355" s="7" t="n">
        <v>0</v>
      </c>
      <c r="M355" s="8" t="n">
        <v>0</v>
      </c>
      <c r="N355" s="6" t="n">
        <v>11004.949</v>
      </c>
      <c r="O355" s="7" t="n">
        <v>1</v>
      </c>
      <c r="P355" s="7" t="n">
        <v>2.4546689857445</v>
      </c>
      <c r="Q355" s="8" t="n">
        <v>0</v>
      </c>
      <c r="R355" s="9" t="n">
        <v>0</v>
      </c>
      <c r="S355" s="7" t="n">
        <v>0</v>
      </c>
      <c r="T355" s="7" t="n">
        <v>0</v>
      </c>
      <c r="U355" s="8" t="n">
        <v>0</v>
      </c>
      <c r="V355" s="11" t="n"/>
    </row>
    <row r="356">
      <c r="A356" s="4" t="inlineStr">
        <is>
          <t>Cerdo</t>
        </is>
      </c>
      <c r="B356" s="4" t="inlineStr">
        <is>
          <t>Andes Asia</t>
        </is>
      </c>
      <c r="C356" s="4" t="n">
        <v>1022515</v>
      </c>
      <c r="D356" s="4" t="inlineStr">
        <is>
          <t>GO Panc Tec C/cue@ Fi Cj Panc AS</t>
        </is>
      </c>
      <c r="E356" s="5" t="inlineStr">
        <is>
          <t>Panceta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15130.564</v>
      </c>
      <c r="O356" s="7" t="n">
        <v>1</v>
      </c>
      <c r="P356" s="7" t="n">
        <v>1</v>
      </c>
      <c r="Q356" s="8" t="n">
        <v>0</v>
      </c>
      <c r="R356" s="9" t="n">
        <v>0</v>
      </c>
      <c r="S356" s="7" t="n">
        <v>0</v>
      </c>
      <c r="T356" s="7" t="n">
        <v>0</v>
      </c>
      <c r="U356" s="8" t="n">
        <v>0</v>
      </c>
      <c r="V356" s="11" t="n"/>
    </row>
    <row r="357">
      <c r="A357" s="4" t="inlineStr">
        <is>
          <t>Cerdo</t>
        </is>
      </c>
      <c r="B357" s="4" t="inlineStr">
        <is>
          <t>Andes Asia</t>
        </is>
      </c>
      <c r="C357" s="4" t="n">
        <v>1022621</v>
      </c>
      <c r="D357" s="4" t="inlineStr">
        <is>
          <t>GO Panc S/tec N @ Fi Cj AS</t>
        </is>
      </c>
      <c r="E357" s="5" t="inlineStr">
        <is>
          <t>Panceta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9104.34</v>
      </c>
      <c r="K357" s="7" t="n">
        <v>2</v>
      </c>
      <c r="L357" s="7" t="n">
        <v>8</v>
      </c>
      <c r="M357" s="8" t="n">
        <v>0</v>
      </c>
      <c r="N357" s="6" t="n">
        <v>7145.847</v>
      </c>
      <c r="O357" s="7" t="n">
        <v>1</v>
      </c>
      <c r="P357" s="7" t="n">
        <v>1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1" t="n"/>
    </row>
    <row r="358">
      <c r="A358" s="4" t="inlineStr">
        <is>
          <t>Cerdo</t>
        </is>
      </c>
      <c r="B358" s="4" t="inlineStr">
        <is>
          <t>Andes Asia</t>
        </is>
      </c>
      <c r="C358" s="4" t="n">
        <v>1022751</v>
      </c>
      <c r="D358" s="4" t="inlineStr">
        <is>
          <t>GO PpPal 1P Ex@ Cj 14k AS</t>
        </is>
      </c>
      <c r="E358" s="5" t="inlineStr">
        <is>
          <t>Paleta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3010</v>
      </c>
      <c r="K358" s="7" t="n">
        <v>2</v>
      </c>
      <c r="L358" s="7" t="n">
        <v>2</v>
      </c>
      <c r="M358" s="8" t="n">
        <v>0</v>
      </c>
      <c r="N358" s="6" t="n">
        <v>11900</v>
      </c>
      <c r="O358" s="7" t="n">
        <v>19.5941176470588</v>
      </c>
      <c r="P358" s="7" t="n">
        <v>20.0482352941176</v>
      </c>
      <c r="Q358" s="10" t="n">
        <v>11900</v>
      </c>
      <c r="R358" s="9" t="n">
        <v>0</v>
      </c>
      <c r="S358" s="7" t="n">
        <v>0</v>
      </c>
      <c r="T358" s="7" t="n">
        <v>0</v>
      </c>
      <c r="U358" s="8" t="n">
        <v>0</v>
      </c>
      <c r="V358" s="11" t="n"/>
    </row>
    <row r="359">
      <c r="A359" s="4" t="inlineStr">
        <is>
          <t>Cerdo</t>
        </is>
      </c>
      <c r="B359" s="4" t="inlineStr">
        <is>
          <t>Andes Asia</t>
        </is>
      </c>
      <c r="C359" s="4" t="n">
        <v>1022863</v>
      </c>
      <c r="D359" s="4" t="inlineStr">
        <is>
          <t>GO Lom Vet M@ Cj 9k AS</t>
        </is>
      </c>
      <c r="E359" s="5" t="inlineStr">
        <is>
          <t>Lomo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35003.407</v>
      </c>
      <c r="O359" s="7" t="n">
        <v>2.60740421639528</v>
      </c>
      <c r="P359" s="7" t="n">
        <v>2.8934831686527</v>
      </c>
      <c r="Q359" s="8" t="n">
        <v>0</v>
      </c>
      <c r="R359" s="9" t="n">
        <v>0</v>
      </c>
      <c r="S359" s="7" t="n">
        <v>0</v>
      </c>
      <c r="T359" s="7" t="n">
        <v>0</v>
      </c>
      <c r="U359" s="8" t="n">
        <v>0</v>
      </c>
      <c r="V359" s="11" t="n"/>
    </row>
    <row r="360">
      <c r="A360" s="4" t="inlineStr">
        <is>
          <t>Cerdo</t>
        </is>
      </c>
      <c r="B360" s="4" t="inlineStr">
        <is>
          <t>Andes Asia</t>
        </is>
      </c>
      <c r="C360" s="4" t="n">
        <v>1022864</v>
      </c>
      <c r="D360" s="4" t="inlineStr">
        <is>
          <t>GO Lom Vet L@ Cj 11k AS</t>
        </is>
      </c>
      <c r="E360" s="5" t="inlineStr">
        <is>
          <t>Lomo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1997.97</v>
      </c>
      <c r="K360" s="7" t="n">
        <v>2</v>
      </c>
      <c r="L360" s="7" t="n">
        <v>6</v>
      </c>
      <c r="M360" s="8" t="n">
        <v>0</v>
      </c>
      <c r="N360" s="6" t="n">
        <v>25164.667</v>
      </c>
      <c r="O360" s="7" t="n">
        <v>6.6294077724136</v>
      </c>
      <c r="P360" s="7" t="n">
        <v>6.91087487865426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1" t="n"/>
    </row>
    <row r="361">
      <c r="A361" s="4" t="inlineStr">
        <is>
          <t>Cerdo</t>
        </is>
      </c>
      <c r="B361" s="4" t="inlineStr">
        <is>
          <t>Andes Asia</t>
        </is>
      </c>
      <c r="C361" s="4" t="n">
        <v>1022865</v>
      </c>
      <c r="D361" s="4" t="inlineStr">
        <is>
          <t>GO Pan Tec S/cuero M@ Cj 17k AS</t>
        </is>
      </c>
      <c r="E361" s="5" t="inlineStr">
        <is>
          <t>Panceta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3235.571</v>
      </c>
      <c r="O361" s="7" t="n">
        <v>1.34637008429115</v>
      </c>
      <c r="P361" s="7" t="n">
        <v>1.41564410114938</v>
      </c>
      <c r="Q361" s="8" t="n">
        <v>0</v>
      </c>
      <c r="R361" s="9" t="n">
        <v>0</v>
      </c>
      <c r="S361" s="7" t="n">
        <v>0</v>
      </c>
      <c r="T361" s="7" t="n">
        <v>0</v>
      </c>
      <c r="U361" s="8" t="n">
        <v>0</v>
      </c>
      <c r="V361" s="11" t="n"/>
    </row>
    <row r="362">
      <c r="A362" s="4" t="inlineStr">
        <is>
          <t>Cerdo</t>
        </is>
      </c>
      <c r="B362" s="4" t="inlineStr">
        <is>
          <t>Andes Asia</t>
        </is>
      </c>
      <c r="C362" s="4" t="n">
        <v>1022866</v>
      </c>
      <c r="D362" s="4" t="inlineStr">
        <is>
          <t>GO Pan Tec S/cuero L@ Cj 19k AS</t>
        </is>
      </c>
      <c r="E362" s="5" t="inlineStr">
        <is>
          <t>Panceta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8610.219999999999</v>
      </c>
      <c r="O362" s="7" t="n">
        <v>9.44235118266432</v>
      </c>
      <c r="P362" s="7" t="n">
        <v>9.64609638313539</v>
      </c>
      <c r="Q362" s="8" t="n">
        <v>0</v>
      </c>
      <c r="R362" s="9" t="n">
        <v>0</v>
      </c>
      <c r="S362" s="7" t="n">
        <v>0</v>
      </c>
      <c r="T362" s="7" t="n">
        <v>0</v>
      </c>
      <c r="U362" s="8" t="n">
        <v>0</v>
      </c>
      <c r="V362" s="11" t="n"/>
    </row>
    <row r="363">
      <c r="A363" s="4" t="inlineStr">
        <is>
          <t>Cerdo</t>
        </is>
      </c>
      <c r="B363" s="4" t="inlineStr">
        <is>
          <t>Andes Asia</t>
        </is>
      </c>
      <c r="C363" s="4" t="n">
        <v>1022914</v>
      </c>
      <c r="D363" s="4" t="inlineStr">
        <is>
          <t>GO Lom Tocino @ Bo Cj 20k AS</t>
        </is>
      </c>
      <c r="E363" s="5" t="inlineStr">
        <is>
          <t>Grasas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60</v>
      </c>
      <c r="O363" s="7" t="n">
        <v>1</v>
      </c>
      <c r="P363" s="7" t="n">
        <v>1</v>
      </c>
      <c r="Q363" s="8" t="n">
        <v>0</v>
      </c>
      <c r="R363" s="9" t="n">
        <v>0</v>
      </c>
      <c r="S363" s="7" t="n">
        <v>0</v>
      </c>
      <c r="T363" s="7" t="n">
        <v>0</v>
      </c>
      <c r="U363" s="8" t="n">
        <v>0</v>
      </c>
      <c r="V363" s="11" t="n"/>
    </row>
    <row r="364">
      <c r="A364" s="4" t="inlineStr">
        <is>
          <t>Cerdo</t>
        </is>
      </c>
      <c r="B364" s="4" t="inlineStr">
        <is>
          <t>Andes Asia</t>
        </is>
      </c>
      <c r="C364" s="4" t="n">
        <v>1022975</v>
      </c>
      <c r="D364" s="4" t="inlineStr">
        <is>
          <t>GO Hso Pecho@ Cj 10k AA</t>
        </is>
      </c>
      <c r="E364" s="5" t="inlineStr">
        <is>
          <t>Huesos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3000</v>
      </c>
      <c r="O364" s="7" t="n">
        <v>8</v>
      </c>
      <c r="P364" s="7" t="n">
        <v>8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1" t="n"/>
    </row>
    <row r="365">
      <c r="A365" s="4" t="inlineStr">
        <is>
          <t>Cerdo</t>
        </is>
      </c>
      <c r="B365" s="4" t="inlineStr">
        <is>
          <t>Andes Asia</t>
        </is>
      </c>
      <c r="C365" s="4" t="n">
        <v>1022989</v>
      </c>
      <c r="D365" s="4" t="inlineStr">
        <is>
          <t>GO MM LOIN S VP@ Cj 10k AS</t>
        </is>
      </c>
      <c r="E365" s="5" t="inlineStr">
        <is>
          <t>Lomo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11.61</v>
      </c>
      <c r="O365" s="7" t="n">
        <v>8</v>
      </c>
      <c r="P365" s="7" t="n">
        <v>9</v>
      </c>
      <c r="Q365" s="8" t="n">
        <v>0</v>
      </c>
      <c r="R365" s="9" t="n">
        <v>0</v>
      </c>
      <c r="S365" s="7" t="n">
        <v>0</v>
      </c>
      <c r="T365" s="7" t="n">
        <v>0</v>
      </c>
      <c r="U365" s="8" t="n">
        <v>0</v>
      </c>
      <c r="V365" s="11" t="n"/>
    </row>
    <row r="366">
      <c r="A366" s="4" t="inlineStr">
        <is>
          <t>Cerdo</t>
        </is>
      </c>
      <c r="B366" s="4" t="inlineStr">
        <is>
          <t>Andes Asia</t>
        </is>
      </c>
      <c r="C366" s="4" t="n">
        <v>1023102</v>
      </c>
      <c r="D366" s="4" t="inlineStr">
        <is>
          <t>GO MM Loin LL VP@ Cj 20k AA</t>
        </is>
      </c>
      <c r="E366" s="5" t="inlineStr">
        <is>
          <t>Lomo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5015.114</v>
      </c>
      <c r="O366" s="7" t="n">
        <v>1</v>
      </c>
      <c r="P366" s="7" t="n">
        <v>1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1" t="n"/>
    </row>
    <row r="367">
      <c r="A367" s="4" t="inlineStr">
        <is>
          <t>Cerdo</t>
        </is>
      </c>
      <c r="B367" s="4" t="inlineStr">
        <is>
          <t>Andes Asia</t>
        </is>
      </c>
      <c r="C367" s="4" t="n">
        <v>1023123</v>
      </c>
      <c r="D367" s="4" t="inlineStr">
        <is>
          <t>GO Lom Vet@ Cj 9k AS</t>
        </is>
      </c>
      <c r="E367" s="5" t="inlineStr">
        <is>
          <t>Lomo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6071.787</v>
      </c>
      <c r="O367" s="7" t="n">
        <v>1</v>
      </c>
      <c r="P367" s="7" t="n">
        <v>1.49531200616886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1" t="n"/>
    </row>
    <row r="368">
      <c r="A368" s="4" t="inlineStr">
        <is>
          <t>Cerdo</t>
        </is>
      </c>
      <c r="B368" s="4" t="inlineStr">
        <is>
          <t>Andes Asia</t>
        </is>
      </c>
      <c r="C368" s="4" t="n">
        <v>1023265</v>
      </c>
      <c r="D368" s="4" t="inlineStr">
        <is>
          <t>GO Pta Cos 2h@ Bo Cj 10k AS</t>
        </is>
      </c>
      <c r="E368" s="5" t="inlineStr">
        <is>
          <t>Cost-Pec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1995.58</v>
      </c>
      <c r="K368" s="7" t="n">
        <v>2</v>
      </c>
      <c r="L368" s="7" t="n">
        <v>2</v>
      </c>
      <c r="M368" s="8" t="n">
        <v>0</v>
      </c>
      <c r="N368" s="6" t="n">
        <v>6020.216</v>
      </c>
      <c r="O368" s="7" t="n">
        <v>0</v>
      </c>
      <c r="P368" s="7" t="n">
        <v>1.66475322480124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1" t="n"/>
    </row>
    <row r="369">
      <c r="A369" s="4" t="inlineStr">
        <is>
          <t>Pavo</t>
        </is>
      </c>
      <c r="B369" s="4" t="inlineStr">
        <is>
          <t>Agro America</t>
        </is>
      </c>
      <c r="C369" s="4" t="n">
        <v>1030228</v>
      </c>
      <c r="D369" s="4" t="inlineStr">
        <is>
          <t>PV TruDeh Cort S/p@ Bo Cj  SO</t>
        </is>
      </c>
      <c r="E369" s="5" t="inlineStr">
        <is>
          <t>Trutro Desh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0</v>
      </c>
      <c r="K369" s="7" t="n">
        <v>0</v>
      </c>
      <c r="L369" s="7" t="n">
        <v>0</v>
      </c>
      <c r="M369" s="8" t="n">
        <v>0</v>
      </c>
      <c r="N369" s="6" t="n">
        <v>163.296</v>
      </c>
      <c r="O369" s="7" t="n">
        <v>93</v>
      </c>
      <c r="P369" s="7" t="n">
        <v>98</v>
      </c>
      <c r="Q369" s="10" t="n">
        <v>163.296</v>
      </c>
      <c r="R369" s="9" t="n">
        <v>0</v>
      </c>
      <c r="S369" s="7" t="n">
        <v>0</v>
      </c>
      <c r="T369" s="7" t="n">
        <v>0</v>
      </c>
      <c r="U369" s="8" t="n">
        <v>0</v>
      </c>
      <c r="V369" s="11" t="n"/>
    </row>
    <row r="370">
      <c r="A370" s="4" t="inlineStr">
        <is>
          <t>Pavo</t>
        </is>
      </c>
      <c r="B370" s="4" t="inlineStr">
        <is>
          <t>Agro America</t>
        </is>
      </c>
      <c r="C370" s="4" t="n">
        <v>1030239</v>
      </c>
      <c r="D370" s="4" t="inlineStr">
        <is>
          <t>PV Ctro Pta Ala 30 Lb@ Bo Cj SO</t>
        </is>
      </c>
      <c r="E370" s="5" t="inlineStr">
        <is>
          <t>Ala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0</v>
      </c>
      <c r="O370" s="7" t="n">
        <v>0</v>
      </c>
      <c r="P370" s="7" t="n">
        <v>0</v>
      </c>
      <c r="Q370" s="8" t="n">
        <v>0</v>
      </c>
      <c r="R370" s="9" t="n">
        <v>95.27</v>
      </c>
      <c r="S370" s="7" t="n">
        <v>101</v>
      </c>
      <c r="T370" s="7" t="n">
        <v>101</v>
      </c>
      <c r="U370" s="10" t="n">
        <v>95.27</v>
      </c>
      <c r="V370" s="11" t="n"/>
    </row>
    <row r="371">
      <c r="A371" s="4" t="inlineStr">
        <is>
          <t>Pavo</t>
        </is>
      </c>
      <c r="B371" s="4" t="inlineStr">
        <is>
          <t>Agro America</t>
        </is>
      </c>
      <c r="C371" s="4" t="n">
        <v>1030370</v>
      </c>
      <c r="D371" s="4" t="inlineStr">
        <is>
          <t>PV Triming Pch@ Cj 40 Lbs SO</t>
        </is>
      </c>
      <c r="E371" s="5" t="inlineStr">
        <is>
          <t>Recortes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2.436</v>
      </c>
      <c r="O371" s="7" t="n">
        <v>127</v>
      </c>
      <c r="P371" s="7" t="n">
        <v>127</v>
      </c>
      <c r="Q371" s="10" t="n">
        <v>2.436</v>
      </c>
      <c r="R371" s="9" t="n">
        <v>0</v>
      </c>
      <c r="S371" s="7" t="n">
        <v>0</v>
      </c>
      <c r="T371" s="7" t="n">
        <v>0</v>
      </c>
      <c r="U371" s="8" t="n">
        <v>0</v>
      </c>
      <c r="V371" s="11" t="n"/>
    </row>
    <row r="372">
      <c r="A372" s="4" t="inlineStr">
        <is>
          <t>Pavo</t>
        </is>
      </c>
      <c r="B372" s="4" t="inlineStr">
        <is>
          <t>Agro America</t>
        </is>
      </c>
      <c r="C372" s="4" t="n">
        <v>1030379</v>
      </c>
      <c r="D372" s="4" t="inlineStr">
        <is>
          <t>PV PchDeh S/p@ Bo Cj 20k SO</t>
        </is>
      </c>
      <c r="E372" s="5" t="inlineStr">
        <is>
          <t>Pech Desh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96015.02</v>
      </c>
      <c r="K372" s="7" t="n">
        <v>5.74929151709805</v>
      </c>
      <c r="L372" s="7" t="n">
        <v>5.74929151709805</v>
      </c>
      <c r="M372" s="8" t="n">
        <v>0</v>
      </c>
      <c r="N372" s="6" t="n">
        <v>322675.906</v>
      </c>
      <c r="O372" s="7" t="n">
        <v>14.8865479903541</v>
      </c>
      <c r="P372" s="7" t="n">
        <v>17.365069618802</v>
      </c>
      <c r="Q372" s="10" t="n">
        <v>322675.906</v>
      </c>
      <c r="R372" s="9" t="n">
        <v>199.54</v>
      </c>
      <c r="S372" s="7" t="n">
        <v>47.2727272727273</v>
      </c>
      <c r="T372" s="7" t="n">
        <v>47.2727272727273</v>
      </c>
      <c r="U372" s="10" t="n">
        <v>199.54</v>
      </c>
      <c r="V372" s="11" t="n"/>
    </row>
    <row r="373">
      <c r="A373" s="4" t="inlineStr">
        <is>
          <t>Pavo</t>
        </is>
      </c>
      <c r="B373" s="4" t="inlineStr">
        <is>
          <t>Agro America</t>
        </is>
      </c>
      <c r="C373" s="4" t="n">
        <v>1030424</v>
      </c>
      <c r="D373" s="4" t="inlineStr">
        <is>
          <t>PV PchDeh Mrps C/piel @ Cj 18k AS</t>
        </is>
      </c>
      <c r="E373" s="5" t="inlineStr">
        <is>
          <t>Pech Desh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23203.586</v>
      </c>
      <c r="O373" s="7" t="n">
        <v>15.0000025858072</v>
      </c>
      <c r="P373" s="7" t="n">
        <v>15.0000025858072</v>
      </c>
      <c r="Q373" s="10" t="n">
        <v>23203.586</v>
      </c>
      <c r="R373" s="9" t="n">
        <v>0</v>
      </c>
      <c r="S373" s="7" t="n">
        <v>0</v>
      </c>
      <c r="T373" s="7" t="n">
        <v>0</v>
      </c>
      <c r="U373" s="8" t="n">
        <v>0</v>
      </c>
      <c r="V373" s="11" t="n"/>
    </row>
    <row r="374">
      <c r="A374" s="4" t="inlineStr">
        <is>
          <t>Pavo</t>
        </is>
      </c>
      <c r="B374" s="4" t="inlineStr">
        <is>
          <t>Agro America</t>
        </is>
      </c>
      <c r="C374" s="4" t="n">
        <v>1030452</v>
      </c>
      <c r="D374" s="4" t="inlineStr">
        <is>
          <t>PV Pech USA 10 - 12 LB@ Bo Hor Cj 11k SO</t>
        </is>
      </c>
      <c r="E374" s="5" t="inlineStr">
        <is>
          <t>Pech Desh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24006.58</v>
      </c>
      <c r="K374" s="7" t="n">
        <v>15</v>
      </c>
      <c r="L374" s="7" t="n">
        <v>15</v>
      </c>
      <c r="M374" s="10" t="n">
        <v>24006.58</v>
      </c>
      <c r="N374" s="6" t="n">
        <v>45628.733</v>
      </c>
      <c r="O374" s="7" t="n">
        <v>58.2347726595871</v>
      </c>
      <c r="P374" s="7" t="n">
        <v>66.162400498826</v>
      </c>
      <c r="Q374" s="10" t="n">
        <v>45628.733</v>
      </c>
      <c r="R374" s="9" t="n">
        <v>111.707</v>
      </c>
      <c r="S374" s="7" t="n">
        <v>94</v>
      </c>
      <c r="T374" s="7" t="n">
        <v>108</v>
      </c>
      <c r="U374" s="10" t="n">
        <v>111.707</v>
      </c>
      <c r="V374" s="11" t="n"/>
    </row>
    <row r="375">
      <c r="A375" s="4" t="inlineStr">
        <is>
          <t>Pavo</t>
        </is>
      </c>
      <c r="B375" s="4" t="inlineStr">
        <is>
          <t>Agro America</t>
        </is>
      </c>
      <c r="C375" s="4" t="n">
        <v>1030461</v>
      </c>
      <c r="D375" s="4" t="inlineStr">
        <is>
          <t>PV Pech USA 8 - 10 LB@ Bo Hor Cj 11k SO</t>
        </is>
      </c>
      <c r="E375" s="5" t="inlineStr">
        <is>
          <t>Pech Desh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0</v>
      </c>
      <c r="K375" s="7" t="n">
        <v>0</v>
      </c>
      <c r="L375" s="7" t="n">
        <v>0</v>
      </c>
      <c r="M375" s="8" t="n">
        <v>0</v>
      </c>
      <c r="N375" s="6" t="n">
        <v>12323.69</v>
      </c>
      <c r="O375" s="7" t="n">
        <v>58.5644079005558</v>
      </c>
      <c r="P375" s="7" t="n">
        <v>69.00823535807859</v>
      </c>
      <c r="Q375" s="10" t="n">
        <v>12323.69</v>
      </c>
      <c r="R375" s="9" t="n">
        <v>0</v>
      </c>
      <c r="S375" s="7" t="n">
        <v>0</v>
      </c>
      <c r="T375" s="7" t="n">
        <v>0</v>
      </c>
      <c r="U375" s="8" t="n">
        <v>0</v>
      </c>
      <c r="V375" s="11" t="n"/>
    </row>
    <row r="376">
      <c r="A376" s="4" t="inlineStr">
        <is>
          <t>Pavo</t>
        </is>
      </c>
      <c r="B376" s="4" t="inlineStr">
        <is>
          <t>Agro America</t>
        </is>
      </c>
      <c r="C376" s="4" t="n">
        <v>1030735</v>
      </c>
      <c r="D376" s="4" t="inlineStr">
        <is>
          <t>PV Cog MA 30Lb@ Bo Cj 15k SO</t>
        </is>
      </c>
      <c r="E376" s="5" t="inlineStr">
        <is>
          <t>Menudencias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57139.992</v>
      </c>
      <c r="O376" s="7" t="n">
        <v>37.6708740176232</v>
      </c>
      <c r="P376" s="7" t="n">
        <v>46.6730173850917</v>
      </c>
      <c r="Q376" s="10" t="n">
        <v>57139.992</v>
      </c>
      <c r="R376" s="9" t="n">
        <v>13.608</v>
      </c>
      <c r="S376" s="7" t="n">
        <v>20</v>
      </c>
      <c r="T376" s="7" t="n">
        <v>20</v>
      </c>
      <c r="U376" s="10" t="n">
        <v>13.608</v>
      </c>
      <c r="V376" s="11" t="n"/>
    </row>
    <row r="377">
      <c r="A377" s="4" t="inlineStr">
        <is>
          <t>Pavo</t>
        </is>
      </c>
      <c r="B377" s="4" t="inlineStr">
        <is>
          <t>Agro America</t>
        </is>
      </c>
      <c r="C377" s="4" t="n">
        <v>1030745</v>
      </c>
      <c r="D377" s="4" t="inlineStr">
        <is>
          <t>PV Higad 40Lb@ Bo Cj 18k SO</t>
        </is>
      </c>
      <c r="E377" s="5" t="inlineStr">
        <is>
          <t>Menudencias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1106.784</v>
      </c>
      <c r="O377" s="7" t="n">
        <v>132</v>
      </c>
      <c r="P377" s="7" t="n">
        <v>134</v>
      </c>
      <c r="Q377" s="10" t="n">
        <v>1106.784</v>
      </c>
      <c r="R377" s="9" t="n">
        <v>0</v>
      </c>
      <c r="S377" s="7" t="n">
        <v>0</v>
      </c>
      <c r="T377" s="7" t="n">
        <v>0</v>
      </c>
      <c r="U377" s="8" t="n">
        <v>0</v>
      </c>
      <c r="V377" s="11" t="n"/>
    </row>
    <row r="378">
      <c r="A378" s="4" t="inlineStr">
        <is>
          <t>Pavo</t>
        </is>
      </c>
      <c r="B378" s="4" t="inlineStr">
        <is>
          <t>Agro America</t>
        </is>
      </c>
      <c r="C378" s="4" t="n">
        <v>1030773</v>
      </c>
      <c r="D378" s="4" t="inlineStr">
        <is>
          <t>PV Pch Filete 1 kg @Bo CJ 14Kg AS</t>
        </is>
      </c>
      <c r="E378" s="5" t="inlineStr">
        <is>
          <t>Pech Desh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14</v>
      </c>
      <c r="O378" s="7" t="n">
        <v>98</v>
      </c>
      <c r="P378" s="7" t="n">
        <v>99</v>
      </c>
      <c r="Q378" s="10" t="n">
        <v>14</v>
      </c>
      <c r="R378" s="9" t="n">
        <v>0</v>
      </c>
      <c r="S378" s="7" t="n">
        <v>0</v>
      </c>
      <c r="T378" s="7" t="n">
        <v>0</v>
      </c>
      <c r="U378" s="8" t="n">
        <v>0</v>
      </c>
      <c r="V378" s="11" t="n"/>
    </row>
    <row r="379">
      <c r="A379" s="4" t="inlineStr">
        <is>
          <t>Pavo</t>
        </is>
      </c>
      <c r="B379" s="4" t="inlineStr">
        <is>
          <t>Agro America</t>
        </is>
      </c>
      <c r="C379" s="4" t="n">
        <v>1030782</v>
      </c>
      <c r="D379" s="4" t="inlineStr">
        <is>
          <t>PV Pech USA 12-15 LB @BO Hor Cj 15k AS</t>
        </is>
      </c>
      <c r="E379" s="5" t="inlineStr">
        <is>
          <t>Pech Desh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31836.244</v>
      </c>
      <c r="O379" s="7" t="n">
        <v>72.8443205172067</v>
      </c>
      <c r="P379" s="7" t="n">
        <v>87.3572031926882</v>
      </c>
      <c r="Q379" s="10" t="n">
        <v>31836.244</v>
      </c>
      <c r="R379" s="9" t="n">
        <v>107.334</v>
      </c>
      <c r="S379" s="7" t="n">
        <v>88.0005310526022</v>
      </c>
      <c r="T379" s="7" t="n">
        <v>111.27935230216</v>
      </c>
      <c r="U379" s="10" t="n">
        <v>107.334</v>
      </c>
      <c r="V379" s="11" t="n"/>
    </row>
    <row r="380">
      <c r="A380" s="4" t="inlineStr">
        <is>
          <t>Pavo</t>
        </is>
      </c>
      <c r="B380" s="4" t="inlineStr">
        <is>
          <t>Agro America</t>
        </is>
      </c>
      <c r="C380" s="4" t="n">
        <v>1030783</v>
      </c>
      <c r="D380" s="4" t="inlineStr">
        <is>
          <t>PV Pch MA 8% 18-20 Lb@ Bo Cj 20k AS</t>
        </is>
      </c>
      <c r="E380" s="5" t="inlineStr">
        <is>
          <t>Pech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16.886</v>
      </c>
      <c r="S380" s="7" t="n">
        <v>134</v>
      </c>
      <c r="T380" s="7" t="n">
        <v>142</v>
      </c>
      <c r="U380" s="10" t="n">
        <v>16.886</v>
      </c>
      <c r="V380" s="11" t="n"/>
    </row>
    <row r="381">
      <c r="A381" s="4" t="inlineStr">
        <is>
          <t>Pavo</t>
        </is>
      </c>
      <c r="B381" s="4" t="inlineStr">
        <is>
          <t>Agro America</t>
        </is>
      </c>
      <c r="C381" s="4" t="n">
        <v>1030818</v>
      </c>
      <c r="D381" s="4" t="inlineStr">
        <is>
          <t>PV Fil C/ten MA NMr@ Cj 40 Lb AS</t>
        </is>
      </c>
      <c r="E381" s="5" t="inlineStr">
        <is>
          <t>Pech Desh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25813.22</v>
      </c>
      <c r="O381" s="7" t="n">
        <v>100.704146170063</v>
      </c>
      <c r="P381" s="7" t="n">
        <v>106.557976106817</v>
      </c>
      <c r="Q381" s="10" t="n">
        <v>25813.22</v>
      </c>
      <c r="R381" s="9" t="n">
        <v>0</v>
      </c>
      <c r="S381" s="7" t="n">
        <v>0</v>
      </c>
      <c r="T381" s="7" t="n">
        <v>0</v>
      </c>
      <c r="U381" s="8" t="n">
        <v>0</v>
      </c>
      <c r="V381" s="11" t="n"/>
    </row>
    <row r="382">
      <c r="A382" s="4" t="inlineStr">
        <is>
          <t>Pavo</t>
        </is>
      </c>
      <c r="B382" s="4" t="inlineStr">
        <is>
          <t>Agro Mexico</t>
        </is>
      </c>
      <c r="C382" s="4" t="n">
        <v>1030337</v>
      </c>
      <c r="D382" s="4" t="inlineStr">
        <is>
          <t>PV PchDeh@ Blo Cj 15k SO</t>
        </is>
      </c>
      <c r="E382" s="5" t="inlineStr">
        <is>
          <t>Pech Desh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348015</v>
      </c>
      <c r="O382" s="7" t="n">
        <v>17.4139045730787</v>
      </c>
      <c r="P382" s="7" t="n">
        <v>25.8620749105642</v>
      </c>
      <c r="Q382" s="10" t="n">
        <v>348015</v>
      </c>
      <c r="R382" s="9" t="n">
        <v>0</v>
      </c>
      <c r="S382" s="7" t="n">
        <v>0</v>
      </c>
      <c r="T382" s="7" t="n">
        <v>0</v>
      </c>
      <c r="U382" s="8" t="n">
        <v>0</v>
      </c>
      <c r="V382" s="11" t="n"/>
    </row>
    <row r="383">
      <c r="A383" s="4" t="inlineStr">
        <is>
          <t>Pavo</t>
        </is>
      </c>
      <c r="B383" s="4" t="inlineStr">
        <is>
          <t>Agro Mexico</t>
        </is>
      </c>
      <c r="C383" s="4" t="n">
        <v>1030658</v>
      </c>
      <c r="D383" s="4" t="inlineStr">
        <is>
          <t>PV TruDeh Cort s/h S/p @ Cj AS</t>
        </is>
      </c>
      <c r="E383" s="5" t="inlineStr">
        <is>
          <t>Trutro Desh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48034.72</v>
      </c>
      <c r="K383" s="7" t="n">
        <v>2</v>
      </c>
      <c r="L383" s="7" t="n">
        <v>2</v>
      </c>
      <c r="M383" s="8" t="n">
        <v>0</v>
      </c>
      <c r="N383" s="6" t="n">
        <v>48034.72</v>
      </c>
      <c r="O383" s="7" t="n">
        <v>9</v>
      </c>
      <c r="P383" s="7" t="n">
        <v>19</v>
      </c>
      <c r="Q383" s="10" t="n">
        <v>48034.72</v>
      </c>
      <c r="R383" s="9" t="n">
        <v>0</v>
      </c>
      <c r="S383" s="7" t="n">
        <v>0</v>
      </c>
      <c r="T383" s="7" t="n">
        <v>0</v>
      </c>
      <c r="U383" s="8" t="n">
        <v>0</v>
      </c>
      <c r="V383" s="11" t="n"/>
    </row>
    <row r="384">
      <c r="A384" s="4" t="inlineStr">
        <is>
          <t>Pavo</t>
        </is>
      </c>
      <c r="B384" s="4" t="inlineStr">
        <is>
          <t>Agro Mexico</t>
        </is>
      </c>
      <c r="C384" s="4" t="n">
        <v>1030792</v>
      </c>
      <c r="D384" s="4" t="inlineStr">
        <is>
          <t>PV Fil C/ten MA NMr@ Cj 15 kg AS</t>
        </is>
      </c>
      <c r="E384" s="5" t="inlineStr">
        <is>
          <t>Pech Desh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</v>
      </c>
      <c r="K384" s="7" t="n">
        <v>0</v>
      </c>
      <c r="L384" s="7" t="n">
        <v>0</v>
      </c>
      <c r="M384" s="8" t="n">
        <v>0</v>
      </c>
      <c r="N384" s="6" t="n">
        <v>24000</v>
      </c>
      <c r="O384" s="7" t="n">
        <v>24</v>
      </c>
      <c r="P384" s="7" t="n">
        <v>30</v>
      </c>
      <c r="Q384" s="10" t="n">
        <v>24000</v>
      </c>
      <c r="R384" s="9" t="n">
        <v>0</v>
      </c>
      <c r="S384" s="7" t="n">
        <v>0</v>
      </c>
      <c r="T384" s="7" t="n">
        <v>0</v>
      </c>
      <c r="U384" s="8" t="n">
        <v>0</v>
      </c>
      <c r="V384" s="11" t="n"/>
    </row>
    <row r="385">
      <c r="A385" s="4" t="inlineStr">
        <is>
          <t>Pavo</t>
        </is>
      </c>
      <c r="B385" s="4" t="inlineStr">
        <is>
          <t>Agro Mexico</t>
        </is>
      </c>
      <c r="C385" s="4" t="n">
        <v>1030810</v>
      </c>
      <c r="D385" s="4" t="inlineStr">
        <is>
          <t>PV Tru Lar MA Mr@ LP 15k AS</t>
        </is>
      </c>
      <c r="E385" s="5" t="inlineStr">
        <is>
          <t>Trutro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64800</v>
      </c>
      <c r="O385" s="7" t="n">
        <v>29.3333333333333</v>
      </c>
      <c r="P385" s="7" t="n">
        <v>37.6666666666667</v>
      </c>
      <c r="Q385" s="10" t="n">
        <v>64800</v>
      </c>
      <c r="R385" s="9" t="n">
        <v>0</v>
      </c>
      <c r="S385" s="7" t="n">
        <v>0</v>
      </c>
      <c r="T385" s="7" t="n">
        <v>0</v>
      </c>
      <c r="U385" s="8" t="n">
        <v>0</v>
      </c>
      <c r="V385" s="11" t="n"/>
    </row>
    <row r="386">
      <c r="A386" s="4" t="inlineStr">
        <is>
          <t>Pavo</t>
        </is>
      </c>
      <c r="B386" s="4" t="inlineStr">
        <is>
          <t>Agrosuper Shanghai</t>
        </is>
      </c>
      <c r="C386" s="4" t="n">
        <v>1030685</v>
      </c>
      <c r="D386" s="4" t="inlineStr">
        <is>
          <t>PV Ctro Pta Ala@ Bo Cj 15k AS</t>
        </is>
      </c>
      <c r="E386" s="5" t="inlineStr">
        <is>
          <t>Ala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0</v>
      </c>
      <c r="K386" s="7" t="n">
        <v>0</v>
      </c>
      <c r="L386" s="7" t="n">
        <v>0</v>
      </c>
      <c r="M386" s="8" t="n">
        <v>0</v>
      </c>
      <c r="N386" s="6" t="n">
        <v>24000</v>
      </c>
      <c r="O386" s="7" t="n">
        <v>2</v>
      </c>
      <c r="P386" s="7" t="n">
        <v>15</v>
      </c>
      <c r="Q386" s="10" t="n">
        <v>24000</v>
      </c>
      <c r="R386" s="9" t="n">
        <v>0</v>
      </c>
      <c r="S386" s="7" t="n">
        <v>0</v>
      </c>
      <c r="T386" s="7" t="n">
        <v>0</v>
      </c>
      <c r="U386" s="8" t="n">
        <v>0</v>
      </c>
      <c r="V386" s="11" t="n"/>
    </row>
    <row r="387">
      <c r="A387" s="4" t="inlineStr">
        <is>
          <t>Elaborado</t>
        </is>
      </c>
      <c r="B387" s="4" t="inlineStr">
        <is>
          <t>Agro America</t>
        </is>
      </c>
      <c r="C387" s="4" t="n">
        <v>1100570</v>
      </c>
      <c r="D387" s="4" t="inlineStr">
        <is>
          <t>Figuritas Pollo@ Bo 18x1.5 Lb Cj AS</t>
        </is>
      </c>
      <c r="E387" s="5" t="inlineStr">
        <is>
          <t>Empanizado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354.96</v>
      </c>
      <c r="O387" s="7" t="n">
        <v>175</v>
      </c>
      <c r="P387" s="7" t="n">
        <v>183</v>
      </c>
      <c r="Q387" s="10" t="n">
        <v>354.96</v>
      </c>
      <c r="R387" s="9" t="n">
        <v>0</v>
      </c>
      <c r="S387" s="7" t="n">
        <v>0</v>
      </c>
      <c r="T387" s="7" t="n">
        <v>0</v>
      </c>
      <c r="U387" s="8" t="n">
        <v>0</v>
      </c>
      <c r="V387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2" t="n">
        <v>45014</v>
      </c>
      <c r="H3" t="inlineStr"/>
      <c r="J3" t="n">
        <v>19958</v>
      </c>
      <c r="L3" t="n">
        <v>7.5</v>
      </c>
      <c r="M3" s="12" t="n">
        <v>45021</v>
      </c>
      <c r="N3" t="n">
        <v>9.5</v>
      </c>
      <c r="O3" s="12" t="n">
        <v>45030</v>
      </c>
      <c r="P3" t="n">
        <v>13</v>
      </c>
      <c r="Q3" t="inlineStr">
        <is>
          <t>SI</t>
        </is>
      </c>
      <c r="T3" t="n">
        <v>19958</v>
      </c>
      <c r="V3" t="n">
        <v>9.5</v>
      </c>
      <c r="W3" s="12" t="n">
        <v>45023</v>
      </c>
      <c r="X3" t="n">
        <v>11.5</v>
      </c>
      <c r="Y3" s="12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2" t="n">
        <v>45013</v>
      </c>
      <c r="H4" t="inlineStr"/>
      <c r="J4" t="n">
        <v>19958</v>
      </c>
      <c r="L4" t="n">
        <v>7.5</v>
      </c>
      <c r="M4" s="12" t="n">
        <v>45020</v>
      </c>
      <c r="N4" t="n">
        <v>9.5</v>
      </c>
      <c r="O4" s="12" t="n">
        <v>45029</v>
      </c>
      <c r="P4" t="n">
        <v>14</v>
      </c>
      <c r="Q4" t="inlineStr">
        <is>
          <t>SI</t>
        </is>
      </c>
      <c r="T4" t="n">
        <v>19958</v>
      </c>
      <c r="V4" t="n">
        <v>9.5</v>
      </c>
      <c r="W4" s="12" t="n">
        <v>45022</v>
      </c>
      <c r="X4" t="n">
        <v>11.5</v>
      </c>
      <c r="Y4" s="12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2" t="n">
        <v>45022</v>
      </c>
      <c r="H5" t="inlineStr"/>
      <c r="J5" t="n">
        <v>9399</v>
      </c>
      <c r="L5" t="n">
        <v>7.5</v>
      </c>
      <c r="M5" s="12" t="n">
        <v>45029</v>
      </c>
      <c r="N5" t="n">
        <v>9.5</v>
      </c>
      <c r="O5" s="12" t="n">
        <v>45038</v>
      </c>
      <c r="P5" t="n">
        <v>6</v>
      </c>
      <c r="Q5" t="inlineStr">
        <is>
          <t>SI</t>
        </is>
      </c>
      <c r="T5" t="n">
        <v>9399</v>
      </c>
      <c r="V5" t="n">
        <v>9.5</v>
      </c>
      <c r="W5" s="12" t="n">
        <v>45031</v>
      </c>
      <c r="X5" t="n">
        <v>11.5</v>
      </c>
      <c r="Y5" s="12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2" t="n">
        <v>45022</v>
      </c>
      <c r="H6" t="inlineStr"/>
      <c r="J6" t="n">
        <v>11339</v>
      </c>
      <c r="L6" t="n">
        <v>7.5</v>
      </c>
      <c r="M6" s="12" t="n">
        <v>45029</v>
      </c>
      <c r="N6" t="n">
        <v>9.5</v>
      </c>
      <c r="O6" s="12" t="n">
        <v>45038</v>
      </c>
      <c r="P6" t="n">
        <v>6</v>
      </c>
      <c r="Q6" t="inlineStr">
        <is>
          <t>SI</t>
        </is>
      </c>
      <c r="T6" t="n">
        <v>11339</v>
      </c>
      <c r="V6" t="n">
        <v>9.5</v>
      </c>
      <c r="W6" s="12" t="n">
        <v>45031</v>
      </c>
      <c r="X6" t="n">
        <v>11.5</v>
      </c>
      <c r="Y6" s="12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2" t="n">
        <v>45013</v>
      </c>
      <c r="H7" t="inlineStr"/>
      <c r="J7" t="n">
        <v>23995</v>
      </c>
      <c r="L7" t="n">
        <v>7.5</v>
      </c>
      <c r="M7" s="12" t="n">
        <v>45020</v>
      </c>
      <c r="N7" t="n">
        <v>9.5</v>
      </c>
      <c r="O7" s="12" t="n">
        <v>45029</v>
      </c>
      <c r="P7" t="n">
        <v>14</v>
      </c>
      <c r="Q7" t="inlineStr">
        <is>
          <t>SI</t>
        </is>
      </c>
      <c r="T7" t="n">
        <v>23995</v>
      </c>
      <c r="V7" t="n">
        <v>9.5</v>
      </c>
      <c r="W7" s="12" t="n">
        <v>45022</v>
      </c>
      <c r="X7" t="n">
        <v>11.5</v>
      </c>
      <c r="Y7" s="12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2" t="n">
        <v>45015</v>
      </c>
      <c r="H8" t="inlineStr"/>
      <c r="J8" t="n">
        <v>23995</v>
      </c>
      <c r="L8" t="n">
        <v>7.5</v>
      </c>
      <c r="M8" s="12" t="n">
        <v>45022</v>
      </c>
      <c r="N8" t="n">
        <v>9.5</v>
      </c>
      <c r="O8" s="12" t="n">
        <v>45031</v>
      </c>
      <c r="P8" t="n">
        <v>12</v>
      </c>
      <c r="Q8" t="inlineStr">
        <is>
          <t>SI</t>
        </is>
      </c>
      <c r="T8" t="n">
        <v>23995</v>
      </c>
      <c r="V8" t="n">
        <v>9.5</v>
      </c>
      <c r="W8" s="12" t="n">
        <v>45024</v>
      </c>
      <c r="X8" t="n">
        <v>11.5</v>
      </c>
      <c r="Y8" s="12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2" t="n">
        <v>45019</v>
      </c>
      <c r="H9" t="inlineStr"/>
      <c r="J9" t="n">
        <v>23995</v>
      </c>
      <c r="L9" t="n">
        <v>7.5</v>
      </c>
      <c r="M9" s="12" t="n">
        <v>45026</v>
      </c>
      <c r="N9" t="n">
        <v>9.5</v>
      </c>
      <c r="O9" s="12" t="n">
        <v>45035</v>
      </c>
      <c r="P9" t="n">
        <v>9</v>
      </c>
      <c r="Q9" t="inlineStr">
        <is>
          <t>SI</t>
        </is>
      </c>
      <c r="T9" t="n">
        <v>23995</v>
      </c>
      <c r="V9" t="n">
        <v>9.5</v>
      </c>
      <c r="W9" s="12" t="n">
        <v>45028</v>
      </c>
      <c r="X9" t="n">
        <v>11.5</v>
      </c>
      <c r="Y9" s="12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2" t="n">
        <v>45013</v>
      </c>
      <c r="H10" t="inlineStr"/>
      <c r="J10" t="n">
        <v>19958</v>
      </c>
      <c r="L10" t="n">
        <v>7.5</v>
      </c>
      <c r="M10" s="12" t="n">
        <v>45020</v>
      </c>
      <c r="N10" t="n">
        <v>9.5</v>
      </c>
      <c r="O10" s="12" t="n">
        <v>45029</v>
      </c>
      <c r="P10" t="n">
        <v>14</v>
      </c>
      <c r="Q10" t="inlineStr">
        <is>
          <t>SI</t>
        </is>
      </c>
      <c r="T10" t="n">
        <v>19958</v>
      </c>
      <c r="V10" t="n">
        <v>9.5</v>
      </c>
      <c r="W10" s="12" t="n">
        <v>45022</v>
      </c>
      <c r="X10" t="n">
        <v>11.5</v>
      </c>
      <c r="Y10" s="12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2" t="n">
        <v>45013</v>
      </c>
      <c r="H11" t="inlineStr"/>
      <c r="J11" t="n">
        <v>19958</v>
      </c>
      <c r="L11" t="n">
        <v>7.5</v>
      </c>
      <c r="M11" s="12" t="n">
        <v>45020</v>
      </c>
      <c r="N11" t="n">
        <v>9.5</v>
      </c>
      <c r="O11" s="12" t="n">
        <v>45029</v>
      </c>
      <c r="P11" t="n">
        <v>14</v>
      </c>
      <c r="Q11" t="inlineStr">
        <is>
          <t>SI</t>
        </is>
      </c>
      <c r="T11" t="n">
        <v>19958</v>
      </c>
      <c r="V11" t="n">
        <v>9.5</v>
      </c>
      <c r="W11" s="12" t="n">
        <v>45022</v>
      </c>
      <c r="X11" t="n">
        <v>11.5</v>
      </c>
      <c r="Y11" s="12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2" t="n">
        <v>45013</v>
      </c>
      <c r="H12" t="inlineStr"/>
      <c r="J12" t="n">
        <v>19958</v>
      </c>
      <c r="L12" t="n">
        <v>7.5</v>
      </c>
      <c r="M12" s="12" t="n">
        <v>45020</v>
      </c>
      <c r="N12" t="n">
        <v>9.5</v>
      </c>
      <c r="O12" s="12" t="n">
        <v>45029</v>
      </c>
      <c r="P12" t="n">
        <v>14</v>
      </c>
      <c r="Q12" t="inlineStr">
        <is>
          <t>SI</t>
        </is>
      </c>
      <c r="T12" t="n">
        <v>19958</v>
      </c>
      <c r="V12" t="n">
        <v>9.5</v>
      </c>
      <c r="W12" s="12" t="n">
        <v>45022</v>
      </c>
      <c r="X12" t="n">
        <v>11.5</v>
      </c>
      <c r="Y12" s="12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2" t="n">
        <v>45012</v>
      </c>
      <c r="H13" t="inlineStr"/>
      <c r="J13" t="n">
        <v>19958</v>
      </c>
      <c r="L13" t="n">
        <v>7.5</v>
      </c>
      <c r="M13" s="12" t="n">
        <v>45019</v>
      </c>
      <c r="N13" t="n">
        <v>9.5</v>
      </c>
      <c r="O13" s="12" t="n">
        <v>45028</v>
      </c>
      <c r="P13" t="n">
        <v>15</v>
      </c>
      <c r="Q13" t="inlineStr">
        <is>
          <t>SI</t>
        </is>
      </c>
      <c r="T13" t="n">
        <v>19958</v>
      </c>
      <c r="V13" t="n">
        <v>9.5</v>
      </c>
      <c r="W13" s="12" t="n">
        <v>45021</v>
      </c>
      <c r="X13" t="n">
        <v>11.5</v>
      </c>
      <c r="Y13" s="12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2" t="n">
        <v>45014</v>
      </c>
      <c r="H14" t="inlineStr"/>
      <c r="J14" t="n">
        <v>19958</v>
      </c>
      <c r="L14" t="n">
        <v>7.5</v>
      </c>
      <c r="M14" s="12" t="n">
        <v>45021</v>
      </c>
      <c r="N14" t="n">
        <v>9.5</v>
      </c>
      <c r="O14" s="12" t="n">
        <v>45030</v>
      </c>
      <c r="P14" t="n">
        <v>13</v>
      </c>
      <c r="Q14" t="inlineStr">
        <is>
          <t>SI</t>
        </is>
      </c>
      <c r="T14" t="n">
        <v>19958</v>
      </c>
      <c r="V14" t="n">
        <v>9.5</v>
      </c>
      <c r="W14" s="12" t="n">
        <v>45023</v>
      </c>
      <c r="X14" t="n">
        <v>11.5</v>
      </c>
      <c r="Y14" s="12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2" t="n">
        <v>45014</v>
      </c>
      <c r="H15" t="inlineStr"/>
      <c r="J15" t="n">
        <v>19958</v>
      </c>
      <c r="L15" t="n">
        <v>7.5</v>
      </c>
      <c r="M15" s="12" t="n">
        <v>45021</v>
      </c>
      <c r="N15" t="n">
        <v>9.5</v>
      </c>
      <c r="O15" s="12" t="n">
        <v>45030</v>
      </c>
      <c r="P15" t="n">
        <v>13</v>
      </c>
      <c r="Q15" t="inlineStr">
        <is>
          <t>SI</t>
        </is>
      </c>
      <c r="T15" t="n">
        <v>19958</v>
      </c>
      <c r="V15" t="n">
        <v>9.5</v>
      </c>
      <c r="W15" s="12" t="n">
        <v>45023</v>
      </c>
      <c r="X15" t="n">
        <v>11.5</v>
      </c>
      <c r="Y15" s="12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2" t="n">
        <v>45013</v>
      </c>
      <c r="H16" t="inlineStr"/>
      <c r="J16" t="n">
        <v>23999</v>
      </c>
      <c r="L16" t="n">
        <v>7.5</v>
      </c>
      <c r="M16" s="12" t="n">
        <v>45020</v>
      </c>
      <c r="N16" t="n">
        <v>9.5</v>
      </c>
      <c r="O16" s="12" t="n">
        <v>45029</v>
      </c>
      <c r="P16" t="n">
        <v>14</v>
      </c>
      <c r="Q16" t="inlineStr">
        <is>
          <t>SI</t>
        </is>
      </c>
      <c r="T16" t="n">
        <v>23999</v>
      </c>
      <c r="V16" t="n">
        <v>9.5</v>
      </c>
      <c r="W16" s="12" t="n">
        <v>45022</v>
      </c>
      <c r="X16" t="n">
        <v>11.5</v>
      </c>
      <c r="Y16" s="12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2" t="n">
        <v>45013</v>
      </c>
      <c r="H17" t="inlineStr"/>
      <c r="J17" t="n">
        <v>24012</v>
      </c>
      <c r="L17" t="n">
        <v>7.5</v>
      </c>
      <c r="M17" s="12" t="n">
        <v>45020</v>
      </c>
      <c r="N17" t="n">
        <v>9.5</v>
      </c>
      <c r="O17" s="12" t="n">
        <v>45029</v>
      </c>
      <c r="P17" t="n">
        <v>14</v>
      </c>
      <c r="Q17" t="inlineStr">
        <is>
          <t>SI</t>
        </is>
      </c>
      <c r="T17" t="n">
        <v>24012</v>
      </c>
      <c r="V17" t="n">
        <v>9.5</v>
      </c>
      <c r="W17" s="12" t="n">
        <v>45022</v>
      </c>
      <c r="X17" t="n">
        <v>11.5</v>
      </c>
      <c r="Y17" s="12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2" t="n">
        <v>45055</v>
      </c>
      <c r="H18" t="inlineStr"/>
      <c r="K18" t="n">
        <v>24000</v>
      </c>
      <c r="L18" t="n">
        <v>5.142011834319526</v>
      </c>
      <c r="M18" s="12" t="n">
        <v>45060</v>
      </c>
      <c r="N18" t="n">
        <v>7.5</v>
      </c>
      <c r="O18" s="13" t="n">
        <v>45067</v>
      </c>
      <c r="P18" t="n">
        <v>9</v>
      </c>
      <c r="Q18" t="inlineStr">
        <is>
          <t>SI</t>
        </is>
      </c>
      <c r="U18" s="14" t="n">
        <v>24000</v>
      </c>
      <c r="V18" t="n">
        <v>7.142011834319526</v>
      </c>
      <c r="W18" s="12" t="n">
        <v>45062</v>
      </c>
      <c r="X18" t="n">
        <v>9.5</v>
      </c>
      <c r="Y18" s="12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2" t="n">
        <v>45012</v>
      </c>
      <c r="H19" t="inlineStr"/>
      <c r="J19" t="n">
        <v>11134</v>
      </c>
      <c r="L19" t="n">
        <v>5.142011834319526</v>
      </c>
      <c r="M19" s="12" t="n">
        <v>45017</v>
      </c>
      <c r="N19" t="n">
        <v>7.5</v>
      </c>
      <c r="O19" s="12" t="n">
        <v>45024</v>
      </c>
      <c r="P19" t="n">
        <v>16</v>
      </c>
      <c r="Q19" t="inlineStr">
        <is>
          <t>SI</t>
        </is>
      </c>
      <c r="T19" t="n">
        <v>11134</v>
      </c>
      <c r="V19" t="n">
        <v>7.142011834319526</v>
      </c>
      <c r="W19" s="12" t="n">
        <v>45019</v>
      </c>
      <c r="X19" t="n">
        <v>9.5</v>
      </c>
      <c r="Y19" s="12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2" t="n">
        <v>45012</v>
      </c>
      <c r="H20" t="inlineStr"/>
      <c r="J20" t="n">
        <v>11761</v>
      </c>
      <c r="L20" t="n">
        <v>5.142011834319526</v>
      </c>
      <c r="M20" s="12" t="n">
        <v>45017</v>
      </c>
      <c r="N20" t="n">
        <v>7.5</v>
      </c>
      <c r="O20" s="12" t="n">
        <v>45024</v>
      </c>
      <c r="P20" t="n">
        <v>16</v>
      </c>
      <c r="Q20" t="inlineStr">
        <is>
          <t>SI</t>
        </is>
      </c>
      <c r="T20" t="n">
        <v>11761</v>
      </c>
      <c r="V20" t="n">
        <v>7.142011834319526</v>
      </c>
      <c r="W20" s="12" t="n">
        <v>45019</v>
      </c>
      <c r="X20" t="n">
        <v>9.5</v>
      </c>
      <c r="Y20" s="12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2" t="n">
        <v>45012</v>
      </c>
      <c r="H21" t="inlineStr"/>
      <c r="J21" t="n">
        <v>20000</v>
      </c>
      <c r="L21" t="n">
        <v>5.142011834319526</v>
      </c>
      <c r="M21" s="12" t="n">
        <v>45017</v>
      </c>
      <c r="N21" t="n">
        <v>7.5</v>
      </c>
      <c r="O21" s="12" t="n">
        <v>45024</v>
      </c>
      <c r="P21" t="n">
        <v>16</v>
      </c>
      <c r="Q21" t="inlineStr">
        <is>
          <t>SI</t>
        </is>
      </c>
      <c r="T21" t="n">
        <v>20000</v>
      </c>
      <c r="V21" t="n">
        <v>7.142011834319526</v>
      </c>
      <c r="W21" s="12" t="n">
        <v>45019</v>
      </c>
      <c r="X21" t="n">
        <v>9.5</v>
      </c>
      <c r="Y21" s="12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2" t="n">
        <v>45010</v>
      </c>
      <c r="H22" t="inlineStr"/>
      <c r="J22" t="n">
        <v>21600</v>
      </c>
      <c r="L22" t="n">
        <v>5.142011834319526</v>
      </c>
      <c r="M22" s="12" t="n">
        <v>45015</v>
      </c>
      <c r="N22" t="n">
        <v>7.5</v>
      </c>
      <c r="O22" s="12" t="n">
        <v>45022</v>
      </c>
      <c r="P22" t="n">
        <v>18</v>
      </c>
      <c r="Q22" t="inlineStr">
        <is>
          <t>SI</t>
        </is>
      </c>
      <c r="T22" t="n">
        <v>21600</v>
      </c>
      <c r="V22" t="n">
        <v>7.142011834319526</v>
      </c>
      <c r="W22" s="12" t="n">
        <v>45017</v>
      </c>
      <c r="X22" t="n">
        <v>9.5</v>
      </c>
      <c r="Y22" s="12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2" t="n">
        <v>45055</v>
      </c>
      <c r="H23" t="inlineStr"/>
      <c r="K23" t="n">
        <v>24000</v>
      </c>
      <c r="L23" t="n">
        <v>5.142011834319526</v>
      </c>
      <c r="M23" s="12" t="n">
        <v>45060</v>
      </c>
      <c r="N23" t="n">
        <v>7.5</v>
      </c>
      <c r="O23" s="13" t="n">
        <v>45067</v>
      </c>
      <c r="P23" t="n">
        <v>9</v>
      </c>
      <c r="Q23" t="inlineStr">
        <is>
          <t>SI</t>
        </is>
      </c>
      <c r="U23" s="14" t="n">
        <v>24000</v>
      </c>
      <c r="V23" t="n">
        <v>7.142011834319526</v>
      </c>
      <c r="W23" s="12" t="n">
        <v>45062</v>
      </c>
      <c r="X23" t="n">
        <v>9.5</v>
      </c>
      <c r="Y23" s="12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2" t="n">
        <v>45048</v>
      </c>
      <c r="H24" t="inlineStr"/>
      <c r="K24" t="n">
        <v>24000</v>
      </c>
      <c r="L24" t="n">
        <v>5.142011834319526</v>
      </c>
      <c r="M24" s="12" t="n">
        <v>45053</v>
      </c>
      <c r="N24" t="n">
        <v>7.5</v>
      </c>
      <c r="O24" s="13" t="n">
        <v>45060</v>
      </c>
      <c r="P24" t="n">
        <v>15</v>
      </c>
      <c r="Q24" t="inlineStr">
        <is>
          <t>SI</t>
        </is>
      </c>
      <c r="U24" s="14" t="n">
        <v>24000</v>
      </c>
      <c r="V24" t="n">
        <v>7.142011834319526</v>
      </c>
      <c r="W24" s="12" t="n">
        <v>45055</v>
      </c>
      <c r="X24" t="n">
        <v>9.5</v>
      </c>
      <c r="Y24" s="12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2" t="n">
        <v>45026</v>
      </c>
      <c r="H25" t="inlineStr"/>
      <c r="J25" t="n">
        <v>24000</v>
      </c>
      <c r="L25" t="n">
        <v>4.830303030303031</v>
      </c>
      <c r="M25" s="12" t="n">
        <v>45030</v>
      </c>
      <c r="N25" t="n">
        <v>15</v>
      </c>
      <c r="O25" s="12" t="n">
        <v>45045</v>
      </c>
      <c r="P25" t="n">
        <v>0</v>
      </c>
      <c r="Q25" t="inlineStr">
        <is>
          <t>Mes 5</t>
        </is>
      </c>
      <c r="T25" t="n">
        <v>24000</v>
      </c>
      <c r="V25" t="n">
        <v>6.830303030303031</v>
      </c>
      <c r="W25" s="12" t="n">
        <v>45032</v>
      </c>
      <c r="X25" t="n">
        <v>17</v>
      </c>
      <c r="Y25" s="12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2" t="n">
        <v>44998</v>
      </c>
      <c r="H26" t="inlineStr"/>
      <c r="I26" t="n">
        <v>21600</v>
      </c>
      <c r="L26" t="n">
        <v>5.449612403100775</v>
      </c>
      <c r="M26" s="12" t="n">
        <v>45003</v>
      </c>
      <c r="N26" t="n">
        <v>10</v>
      </c>
      <c r="O26" s="12" t="n">
        <v>45013</v>
      </c>
      <c r="P26" t="n">
        <v>3</v>
      </c>
      <c r="Q26" t="inlineStr">
        <is>
          <t>SI</t>
        </is>
      </c>
      <c r="S26" t="n">
        <v>21600</v>
      </c>
      <c r="V26" t="n">
        <v>7.449612403100775</v>
      </c>
      <c r="W26" s="12" t="n">
        <v>45005</v>
      </c>
      <c r="X26" t="n">
        <v>12</v>
      </c>
      <c r="Y26" s="12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2" t="n">
        <v>44998</v>
      </c>
      <c r="H27" t="inlineStr"/>
      <c r="I27" t="n">
        <v>24000</v>
      </c>
      <c r="L27" t="n">
        <v>5.449612403100775</v>
      </c>
      <c r="M27" s="12" t="n">
        <v>45003</v>
      </c>
      <c r="N27" t="n">
        <v>10</v>
      </c>
      <c r="O27" s="12" t="n">
        <v>45013</v>
      </c>
      <c r="P27" t="n">
        <v>3</v>
      </c>
      <c r="Q27" t="inlineStr">
        <is>
          <t>SI</t>
        </is>
      </c>
      <c r="S27" t="n">
        <v>24000</v>
      </c>
      <c r="V27" t="n">
        <v>7.449612403100775</v>
      </c>
      <c r="W27" s="12" t="n">
        <v>45005</v>
      </c>
      <c r="X27" t="n">
        <v>12</v>
      </c>
      <c r="Y27" s="12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2" t="n">
        <v>45008</v>
      </c>
      <c r="H28" t="inlineStr"/>
      <c r="J28" t="n">
        <v>24000</v>
      </c>
      <c r="L28" t="n">
        <v>5.449612403100775</v>
      </c>
      <c r="M28" s="12" t="n">
        <v>45013</v>
      </c>
      <c r="N28" t="n">
        <v>10</v>
      </c>
      <c r="O28" s="12" t="n">
        <v>45023</v>
      </c>
      <c r="P28" t="n">
        <v>19</v>
      </c>
      <c r="Q28" t="inlineStr">
        <is>
          <t>SI</t>
        </is>
      </c>
      <c r="T28" t="n">
        <v>24000</v>
      </c>
      <c r="V28" t="n">
        <v>7.449612403100775</v>
      </c>
      <c r="W28" s="12" t="n">
        <v>45015</v>
      </c>
      <c r="X28" t="n">
        <v>12</v>
      </c>
      <c r="Y28" s="12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2" t="n">
        <v>45005</v>
      </c>
      <c r="H29" t="inlineStr"/>
      <c r="J29" t="n">
        <v>21600</v>
      </c>
      <c r="L29" t="n">
        <v>5.449612403100775</v>
      </c>
      <c r="M29" s="12" t="n">
        <v>45010</v>
      </c>
      <c r="N29" t="n">
        <v>10</v>
      </c>
      <c r="O29" s="12" t="n">
        <v>45020</v>
      </c>
      <c r="P29" t="n">
        <v>22</v>
      </c>
      <c r="Q29" t="inlineStr">
        <is>
          <t>SI</t>
        </is>
      </c>
      <c r="T29" t="n">
        <v>21600</v>
      </c>
      <c r="V29" t="n">
        <v>7.449612403100775</v>
      </c>
      <c r="W29" s="12" t="n">
        <v>45012</v>
      </c>
      <c r="X29" t="n">
        <v>12</v>
      </c>
      <c r="Y29" s="12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2" t="n">
        <v>45005</v>
      </c>
      <c r="H30" t="inlineStr"/>
      <c r="J30" t="n">
        <v>21600</v>
      </c>
      <c r="L30" t="n">
        <v>5.449612403100775</v>
      </c>
      <c r="M30" s="12" t="n">
        <v>45010</v>
      </c>
      <c r="N30" t="n">
        <v>10</v>
      </c>
      <c r="O30" s="12" t="n">
        <v>45020</v>
      </c>
      <c r="P30" t="n">
        <v>22</v>
      </c>
      <c r="Q30" t="inlineStr">
        <is>
          <t>SI</t>
        </is>
      </c>
      <c r="T30" t="n">
        <v>21600</v>
      </c>
      <c r="V30" t="n">
        <v>7.449612403100775</v>
      </c>
      <c r="W30" s="12" t="n">
        <v>45012</v>
      </c>
      <c r="X30" t="n">
        <v>12</v>
      </c>
      <c r="Y30" s="12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2" t="n">
        <v>45008</v>
      </c>
      <c r="H31" t="inlineStr"/>
      <c r="J31" t="n">
        <v>24000</v>
      </c>
      <c r="L31" t="n">
        <v>5.449612403100775</v>
      </c>
      <c r="M31" s="12" t="n">
        <v>45013</v>
      </c>
      <c r="N31" t="n">
        <v>10</v>
      </c>
      <c r="O31" s="12" t="n">
        <v>45023</v>
      </c>
      <c r="P31" t="n">
        <v>19</v>
      </c>
      <c r="Q31" t="inlineStr">
        <is>
          <t>SI</t>
        </is>
      </c>
      <c r="T31" t="n">
        <v>24000</v>
      </c>
      <c r="V31" t="n">
        <v>7.449612403100775</v>
      </c>
      <c r="W31" s="12" t="n">
        <v>45015</v>
      </c>
      <c r="X31" t="n">
        <v>12</v>
      </c>
      <c r="Y31" s="12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2" t="n">
        <v>45008</v>
      </c>
      <c r="H32" t="inlineStr"/>
      <c r="J32" t="n">
        <v>24000</v>
      </c>
      <c r="L32" t="n">
        <v>5.449612403100775</v>
      </c>
      <c r="M32" s="12" t="n">
        <v>45013</v>
      </c>
      <c r="N32" t="n">
        <v>10</v>
      </c>
      <c r="O32" s="12" t="n">
        <v>45023</v>
      </c>
      <c r="P32" t="n">
        <v>19</v>
      </c>
      <c r="Q32" t="inlineStr">
        <is>
          <t>SI</t>
        </is>
      </c>
      <c r="T32" t="n">
        <v>24000</v>
      </c>
      <c r="V32" t="n">
        <v>7.449612403100775</v>
      </c>
      <c r="W32" s="12" t="n">
        <v>45015</v>
      </c>
      <c r="X32" t="n">
        <v>12</v>
      </c>
      <c r="Y32" s="12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2" t="n">
        <v>45008</v>
      </c>
      <c r="H33" t="inlineStr"/>
      <c r="J33" t="n">
        <v>24000</v>
      </c>
      <c r="L33" t="n">
        <v>5.449612403100775</v>
      </c>
      <c r="M33" s="12" t="n">
        <v>45013</v>
      </c>
      <c r="N33" t="n">
        <v>10</v>
      </c>
      <c r="O33" s="12" t="n">
        <v>45023</v>
      </c>
      <c r="P33" t="n">
        <v>19</v>
      </c>
      <c r="Q33" t="inlineStr">
        <is>
          <t>SI</t>
        </is>
      </c>
      <c r="T33" t="n">
        <v>24000</v>
      </c>
      <c r="V33" t="n">
        <v>7.449612403100775</v>
      </c>
      <c r="W33" s="12" t="n">
        <v>45015</v>
      </c>
      <c r="X33" t="n">
        <v>12</v>
      </c>
      <c r="Y33" s="12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2" t="n">
        <v>44998</v>
      </c>
      <c r="H34" t="inlineStr"/>
      <c r="I34" t="n">
        <v>24000</v>
      </c>
      <c r="L34" t="n">
        <v>5.449612403100775</v>
      </c>
      <c r="M34" s="12" t="n">
        <v>45003</v>
      </c>
      <c r="N34" t="n">
        <v>10</v>
      </c>
      <c r="O34" s="12" t="n">
        <v>45013</v>
      </c>
      <c r="P34" t="n">
        <v>3</v>
      </c>
      <c r="Q34" t="inlineStr">
        <is>
          <t>SI</t>
        </is>
      </c>
      <c r="S34" t="n">
        <v>24000</v>
      </c>
      <c r="V34" t="n">
        <v>7.449612403100775</v>
      </c>
      <c r="W34" s="12" t="n">
        <v>45005</v>
      </c>
      <c r="X34" t="n">
        <v>12</v>
      </c>
      <c r="Y34" s="12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2" t="n">
        <v>45008</v>
      </c>
      <c r="H35" t="inlineStr"/>
      <c r="J35" t="n">
        <v>24000</v>
      </c>
      <c r="L35" t="n">
        <v>5.449612403100775</v>
      </c>
      <c r="M35" s="12" t="n">
        <v>45013</v>
      </c>
      <c r="N35" t="n">
        <v>10</v>
      </c>
      <c r="O35" s="12" t="n">
        <v>45023</v>
      </c>
      <c r="P35" t="n">
        <v>19</v>
      </c>
      <c r="Q35" t="inlineStr">
        <is>
          <t>SI</t>
        </is>
      </c>
      <c r="T35" t="n">
        <v>24000</v>
      </c>
      <c r="V35" t="n">
        <v>7.449612403100775</v>
      </c>
      <c r="W35" s="12" t="n">
        <v>45015</v>
      </c>
      <c r="X35" t="n">
        <v>12</v>
      </c>
      <c r="Y35" s="12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2" t="n">
        <v>45005</v>
      </c>
      <c r="H36" t="inlineStr"/>
      <c r="J36" t="n">
        <v>24000</v>
      </c>
      <c r="L36" t="n">
        <v>5.449612403100775</v>
      </c>
      <c r="M36" s="12" t="n">
        <v>45010</v>
      </c>
      <c r="N36" t="n">
        <v>10</v>
      </c>
      <c r="O36" s="12" t="n">
        <v>45020</v>
      </c>
      <c r="P36" t="n">
        <v>22</v>
      </c>
      <c r="Q36" t="inlineStr">
        <is>
          <t>SI</t>
        </is>
      </c>
      <c r="T36" t="n">
        <v>24000</v>
      </c>
      <c r="V36" t="n">
        <v>7.449612403100775</v>
      </c>
      <c r="W36" s="12" t="n">
        <v>45012</v>
      </c>
      <c r="X36" t="n">
        <v>12</v>
      </c>
      <c r="Y36" s="12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2" t="n">
        <v>45005</v>
      </c>
      <c r="H37" t="inlineStr"/>
      <c r="J37" t="n">
        <v>24000</v>
      </c>
      <c r="L37" t="n">
        <v>5.449612403100775</v>
      </c>
      <c r="M37" s="12" t="n">
        <v>45010</v>
      </c>
      <c r="N37" t="n">
        <v>10</v>
      </c>
      <c r="O37" s="12" t="n">
        <v>45020</v>
      </c>
      <c r="P37" t="n">
        <v>22</v>
      </c>
      <c r="Q37" t="inlineStr">
        <is>
          <t>SI</t>
        </is>
      </c>
      <c r="T37" t="n">
        <v>24000</v>
      </c>
      <c r="V37" t="n">
        <v>7.449612403100775</v>
      </c>
      <c r="W37" s="12" t="n">
        <v>45012</v>
      </c>
      <c r="X37" t="n">
        <v>12</v>
      </c>
      <c r="Y37" s="12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2" t="n">
        <v>44996</v>
      </c>
      <c r="H38" t="inlineStr"/>
      <c r="I38" t="n">
        <v>24000</v>
      </c>
      <c r="S38" t="n">
        <v>24000</v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2" t="n">
        <v>44996</v>
      </c>
      <c r="H39" t="inlineStr"/>
      <c r="I39" t="n">
        <v>24000</v>
      </c>
      <c r="S39" t="n">
        <v>24000</v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2" t="n">
        <v>44996</v>
      </c>
      <c r="H40" t="inlineStr"/>
      <c r="I40" t="n">
        <v>24000</v>
      </c>
      <c r="S40" t="n">
        <v>24000</v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2" t="n">
        <v>44996</v>
      </c>
      <c r="H41" t="inlineStr"/>
      <c r="I41" t="n">
        <v>24000</v>
      </c>
      <c r="S41" t="n">
        <v>24000</v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2" t="n">
        <v>44996</v>
      </c>
      <c r="H42" t="inlineStr"/>
      <c r="I42" t="n">
        <v>24000</v>
      </c>
      <c r="S42" t="n">
        <v>24000</v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2" t="n">
        <v>44996</v>
      </c>
      <c r="H43" t="inlineStr"/>
      <c r="I43" t="n">
        <v>24000</v>
      </c>
      <c r="S43" t="n">
        <v>24000</v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2" t="n">
        <v>44996</v>
      </c>
      <c r="H44" t="inlineStr"/>
      <c r="I44" t="n">
        <v>24000</v>
      </c>
      <c r="S44" t="n">
        <v>24000</v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2" t="n">
        <v>44996</v>
      </c>
      <c r="H45" t="inlineStr"/>
      <c r="I45" t="n">
        <v>24000</v>
      </c>
      <c r="S45" t="n">
        <v>24000</v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2" t="n">
        <v>44996</v>
      </c>
      <c r="H46" t="inlineStr"/>
      <c r="I46" t="n">
        <v>24000</v>
      </c>
      <c r="S46" t="n">
        <v>24000</v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2" t="n">
        <v>44998</v>
      </c>
      <c r="H47" t="inlineStr"/>
      <c r="I47" t="n">
        <v>24000</v>
      </c>
      <c r="S47" t="n">
        <v>24000</v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2" t="n">
        <v>44998</v>
      </c>
      <c r="H48" t="inlineStr"/>
      <c r="I48" t="n">
        <v>24000</v>
      </c>
      <c r="S48" t="n">
        <v>24000</v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2" t="n">
        <v>44989</v>
      </c>
      <c r="H49" t="inlineStr"/>
      <c r="I49" t="n">
        <v>25000</v>
      </c>
      <c r="S49" t="n">
        <v>25000</v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2" t="n">
        <v>44989</v>
      </c>
      <c r="H50" t="inlineStr"/>
      <c r="I50" t="n">
        <v>25000</v>
      </c>
      <c r="S50" t="n">
        <v>25000</v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2" t="n">
        <v>44996</v>
      </c>
      <c r="H51" t="inlineStr"/>
      <c r="I51" t="n">
        <v>24000</v>
      </c>
      <c r="S51" t="n">
        <v>24000</v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2" t="n">
        <v>44996</v>
      </c>
      <c r="H52" t="inlineStr"/>
      <c r="I52" t="n">
        <v>24000</v>
      </c>
      <c r="S52" t="n">
        <v>24000</v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2" t="n">
        <v>44996</v>
      </c>
      <c r="H53" t="inlineStr"/>
      <c r="I53" t="n">
        <v>24000</v>
      </c>
      <c r="S53" t="n">
        <v>24000</v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2" t="n">
        <v>44996</v>
      </c>
      <c r="H54" t="inlineStr"/>
      <c r="I54" t="n">
        <v>24000</v>
      </c>
      <c r="S54" t="n">
        <v>24000</v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2" t="n">
        <v>44998</v>
      </c>
      <c r="H55" t="inlineStr"/>
      <c r="I55" t="n">
        <v>12000</v>
      </c>
      <c r="S55" t="n">
        <v>12000</v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2" t="n">
        <v>44998</v>
      </c>
      <c r="H56" t="inlineStr"/>
      <c r="I56" t="n">
        <v>12000</v>
      </c>
      <c r="S56" t="n">
        <v>12000</v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2" t="n">
        <v>44989</v>
      </c>
      <c r="H57" t="inlineStr"/>
      <c r="I57" t="n">
        <v>24000</v>
      </c>
      <c r="S57" t="n">
        <v>24000</v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2" t="n">
        <v>44989</v>
      </c>
      <c r="H58" t="inlineStr"/>
      <c r="I58" t="n">
        <v>24000</v>
      </c>
      <c r="S58" t="n">
        <v>24000</v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2" t="n">
        <v>44989</v>
      </c>
      <c r="H59" t="inlineStr"/>
      <c r="I59" t="n">
        <v>24000</v>
      </c>
      <c r="S59" t="n">
        <v>24000</v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2" t="n">
        <v>44990</v>
      </c>
      <c r="H60" t="inlineStr"/>
      <c r="I60" t="n">
        <v>24000</v>
      </c>
      <c r="S60" t="n">
        <v>24000</v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2" t="n">
        <v>44997</v>
      </c>
      <c r="H61" t="inlineStr"/>
      <c r="I61" t="n">
        <v>24000</v>
      </c>
      <c r="S61" t="n">
        <v>24000</v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2" t="n">
        <v>44997</v>
      </c>
      <c r="H62" t="inlineStr"/>
      <c r="I62" t="n">
        <v>24000</v>
      </c>
      <c r="S62" t="n">
        <v>24000</v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2" t="n">
        <v>44997</v>
      </c>
      <c r="H63" t="inlineStr"/>
      <c r="I63" t="n">
        <v>24000</v>
      </c>
      <c r="S63" t="n">
        <v>24000</v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2" t="n">
        <v>45002</v>
      </c>
      <c r="H64" t="inlineStr"/>
      <c r="I64" t="n">
        <v>24000</v>
      </c>
      <c r="S64" t="n">
        <v>24000</v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2" t="n">
        <v>44996</v>
      </c>
      <c r="H65" t="inlineStr"/>
      <c r="I65" t="n">
        <v>24000</v>
      </c>
      <c r="S65" t="n">
        <v>24000</v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2" t="n">
        <v>45002</v>
      </c>
      <c r="H66" t="inlineStr"/>
      <c r="I66" t="n">
        <v>24000</v>
      </c>
      <c r="S66" t="n">
        <v>24000</v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2" t="n">
        <v>45009</v>
      </c>
      <c r="H67" t="inlineStr"/>
      <c r="I67" t="n">
        <v>24000</v>
      </c>
      <c r="S67" t="n">
        <v>24000</v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2" t="n">
        <v>45009</v>
      </c>
      <c r="H68" t="inlineStr"/>
      <c r="I68" t="n">
        <v>24000</v>
      </c>
      <c r="S68" t="n">
        <v>24000</v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2" t="n">
        <v>45000</v>
      </c>
      <c r="H69" t="inlineStr"/>
      <c r="I69" t="n">
        <v>24000</v>
      </c>
      <c r="S69" t="n">
        <v>24000</v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2" t="n">
        <v>44996</v>
      </c>
      <c r="H70" t="inlineStr"/>
      <c r="I70" t="n">
        <v>24000</v>
      </c>
      <c r="S70" t="n">
        <v>24000</v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2" t="n">
        <v>44998</v>
      </c>
      <c r="H71" t="inlineStr"/>
      <c r="I71" t="n">
        <v>42</v>
      </c>
      <c r="S71" t="n">
        <v>42</v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2" t="n">
        <v>44998</v>
      </c>
      <c r="H72" t="inlineStr"/>
      <c r="I72" t="n">
        <v>50</v>
      </c>
      <c r="S72" t="n">
        <v>50</v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2" t="n">
        <v>44998</v>
      </c>
      <c r="H73" t="inlineStr"/>
      <c r="I73" t="n">
        <v>23908</v>
      </c>
      <c r="S73" t="n">
        <v>23908</v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2" t="n">
        <v>45015</v>
      </c>
      <c r="H74" t="inlineStr"/>
      <c r="J74" t="n">
        <v>24000</v>
      </c>
      <c r="L74" t="n">
        <v>5.574109245612703</v>
      </c>
      <c r="M74" s="12" t="n">
        <v>45020</v>
      </c>
      <c r="N74" t="n">
        <v>5.5</v>
      </c>
      <c r="O74" s="12" t="n">
        <v>45025</v>
      </c>
      <c r="P74" t="n">
        <v>18</v>
      </c>
      <c r="Q74" t="inlineStr">
        <is>
          <t>SI</t>
        </is>
      </c>
      <c r="T74" t="n">
        <v>24000</v>
      </c>
      <c r="V74" t="n">
        <v>7.574109245612703</v>
      </c>
      <c r="W74" s="12" t="n">
        <v>45022</v>
      </c>
      <c r="X74" t="n">
        <v>7.5</v>
      </c>
      <c r="Y74" s="12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2" t="n">
        <v>45019</v>
      </c>
      <c r="H75" t="inlineStr"/>
      <c r="J75" t="n">
        <v>12000</v>
      </c>
      <c r="L75" t="n">
        <v>5.574109245612703</v>
      </c>
      <c r="M75" s="12" t="n">
        <v>45024</v>
      </c>
      <c r="N75" t="n">
        <v>5.5</v>
      </c>
      <c r="O75" s="12" t="n">
        <v>45029</v>
      </c>
      <c r="P75" t="n">
        <v>14</v>
      </c>
      <c r="Q75" t="inlineStr">
        <is>
          <t>SI</t>
        </is>
      </c>
      <c r="T75" t="n">
        <v>12000</v>
      </c>
      <c r="V75" t="n">
        <v>7.574109245612703</v>
      </c>
      <c r="W75" s="12" t="n">
        <v>45026</v>
      </c>
      <c r="X75" t="n">
        <v>7.5</v>
      </c>
      <c r="Y75" s="12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2" t="n">
        <v>45019</v>
      </c>
      <c r="H76" t="inlineStr"/>
      <c r="J76" t="n">
        <v>7714</v>
      </c>
      <c r="L76" t="n">
        <v>5.574109245612703</v>
      </c>
      <c r="M76" s="12" t="n">
        <v>45024</v>
      </c>
      <c r="N76" t="n">
        <v>5.5</v>
      </c>
      <c r="O76" s="12" t="n">
        <v>45029</v>
      </c>
      <c r="P76" t="n">
        <v>14</v>
      </c>
      <c r="Q76" t="inlineStr">
        <is>
          <t>SI</t>
        </is>
      </c>
      <c r="T76" t="n">
        <v>7714</v>
      </c>
      <c r="V76" t="n">
        <v>7.574109245612703</v>
      </c>
      <c r="W76" s="12" t="n">
        <v>45026</v>
      </c>
      <c r="X76" t="n">
        <v>7.5</v>
      </c>
      <c r="Y76" s="12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2" t="n">
        <v>45020</v>
      </c>
      <c r="H77" t="inlineStr"/>
      <c r="J77" t="n">
        <v>24000</v>
      </c>
      <c r="L77" t="n">
        <v>5.574109245612703</v>
      </c>
      <c r="M77" s="12" t="n">
        <v>45025</v>
      </c>
      <c r="N77" t="n">
        <v>5.5</v>
      </c>
      <c r="O77" s="12" t="n">
        <v>45030</v>
      </c>
      <c r="P77" t="n">
        <v>13</v>
      </c>
      <c r="Q77" t="inlineStr">
        <is>
          <t>SI</t>
        </is>
      </c>
      <c r="T77" t="n">
        <v>24000</v>
      </c>
      <c r="V77" t="n">
        <v>7.574109245612703</v>
      </c>
      <c r="W77" s="12" t="n">
        <v>45027</v>
      </c>
      <c r="X77" t="n">
        <v>7.5</v>
      </c>
      <c r="Y77" s="12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2" t="n">
        <v>45019</v>
      </c>
      <c r="H78" t="inlineStr"/>
      <c r="J78" t="n">
        <v>3747</v>
      </c>
      <c r="L78" t="n">
        <v>5.574109245612703</v>
      </c>
      <c r="M78" s="12" t="n">
        <v>45024</v>
      </c>
      <c r="N78" t="n">
        <v>5.5</v>
      </c>
      <c r="O78" s="12" t="n">
        <v>45029</v>
      </c>
      <c r="P78" t="n">
        <v>14</v>
      </c>
      <c r="Q78" t="inlineStr">
        <is>
          <t>SI</t>
        </is>
      </c>
      <c r="T78" t="n">
        <v>3747</v>
      </c>
      <c r="V78" t="n">
        <v>7.574109245612703</v>
      </c>
      <c r="W78" s="12" t="n">
        <v>45026</v>
      </c>
      <c r="X78" t="n">
        <v>7.5</v>
      </c>
      <c r="Y78" s="12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2" t="n">
        <v>45019</v>
      </c>
      <c r="H79" t="inlineStr"/>
      <c r="J79" t="n">
        <v>650</v>
      </c>
      <c r="L79" t="n">
        <v>5.574109245612703</v>
      </c>
      <c r="M79" s="12" t="n">
        <v>45024</v>
      </c>
      <c r="N79" t="n">
        <v>5.5</v>
      </c>
      <c r="O79" s="12" t="n">
        <v>45029</v>
      </c>
      <c r="P79" t="n">
        <v>14</v>
      </c>
      <c r="Q79" t="inlineStr">
        <is>
          <t>SI</t>
        </is>
      </c>
      <c r="T79" t="n">
        <v>650</v>
      </c>
      <c r="V79" t="n">
        <v>7.574109245612703</v>
      </c>
      <c r="W79" s="12" t="n">
        <v>45026</v>
      </c>
      <c r="X79" t="n">
        <v>7.5</v>
      </c>
      <c r="Y79" s="12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2" t="n">
        <v>45019</v>
      </c>
      <c r="H80" t="inlineStr"/>
      <c r="J80" t="n">
        <v>12000</v>
      </c>
      <c r="L80" t="n">
        <v>5.574109245612703</v>
      </c>
      <c r="M80" s="12" t="n">
        <v>45024</v>
      </c>
      <c r="N80" t="n">
        <v>5.5</v>
      </c>
      <c r="O80" s="12" t="n">
        <v>45029</v>
      </c>
      <c r="P80" t="n">
        <v>14</v>
      </c>
      <c r="Q80" t="inlineStr">
        <is>
          <t>SI</t>
        </is>
      </c>
      <c r="T80" t="n">
        <v>12000</v>
      </c>
      <c r="V80" t="n">
        <v>7.574109245612703</v>
      </c>
      <c r="W80" s="12" t="n">
        <v>45026</v>
      </c>
      <c r="X80" t="n">
        <v>7.5</v>
      </c>
      <c r="Y80" s="12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2" t="n">
        <v>45019</v>
      </c>
      <c r="H81" t="inlineStr"/>
      <c r="J81" t="n">
        <v>12000</v>
      </c>
      <c r="L81" t="n">
        <v>5.574109245612703</v>
      </c>
      <c r="M81" s="12" t="n">
        <v>45024</v>
      </c>
      <c r="N81" t="n">
        <v>5.5</v>
      </c>
      <c r="O81" s="12" t="n">
        <v>45029</v>
      </c>
      <c r="P81" t="n">
        <v>14</v>
      </c>
      <c r="Q81" t="inlineStr">
        <is>
          <t>SI</t>
        </is>
      </c>
      <c r="T81" t="n">
        <v>12000</v>
      </c>
      <c r="V81" t="n">
        <v>7.574109245612703</v>
      </c>
      <c r="W81" s="12" t="n">
        <v>45026</v>
      </c>
      <c r="X81" t="n">
        <v>7.5</v>
      </c>
      <c r="Y81" s="12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2" t="n">
        <v>45020</v>
      </c>
      <c r="H82" t="inlineStr"/>
      <c r="J82" t="n">
        <v>24000</v>
      </c>
      <c r="L82" t="n">
        <v>5.574109245612703</v>
      </c>
      <c r="M82" s="12" t="n">
        <v>45025</v>
      </c>
      <c r="N82" t="n">
        <v>5.5</v>
      </c>
      <c r="O82" s="12" t="n">
        <v>45030</v>
      </c>
      <c r="P82" t="n">
        <v>13</v>
      </c>
      <c r="Q82" t="inlineStr">
        <is>
          <t>SI</t>
        </is>
      </c>
      <c r="T82" t="n">
        <v>24000</v>
      </c>
      <c r="V82" t="n">
        <v>7.574109245612703</v>
      </c>
      <c r="W82" s="12" t="n">
        <v>45027</v>
      </c>
      <c r="X82" t="n">
        <v>7.5</v>
      </c>
      <c r="Y82" s="12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2" t="n">
        <v>45019</v>
      </c>
      <c r="H83" t="inlineStr"/>
      <c r="J83" t="n">
        <v>24000</v>
      </c>
      <c r="L83" t="n">
        <v>5.574109245612703</v>
      </c>
      <c r="M83" s="12" t="n">
        <v>45024</v>
      </c>
      <c r="N83" t="n">
        <v>5.5</v>
      </c>
      <c r="O83" s="12" t="n">
        <v>45029</v>
      </c>
      <c r="P83" t="n">
        <v>14</v>
      </c>
      <c r="Q83" t="inlineStr">
        <is>
          <t>SI</t>
        </is>
      </c>
      <c r="T83" t="n">
        <v>24000</v>
      </c>
      <c r="V83" t="n">
        <v>7.574109245612703</v>
      </c>
      <c r="W83" s="12" t="n">
        <v>45026</v>
      </c>
      <c r="X83" t="n">
        <v>7.5</v>
      </c>
      <c r="Y83" s="12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2" t="n">
        <v>45032</v>
      </c>
      <c r="H84" t="inlineStr"/>
      <c r="J84" t="n">
        <v>24000</v>
      </c>
      <c r="L84" t="n">
        <v>5.574109245612703</v>
      </c>
      <c r="M84" s="12" t="n">
        <v>45037</v>
      </c>
      <c r="N84" t="n">
        <v>5.5</v>
      </c>
      <c r="O84" s="12" t="n">
        <v>45042</v>
      </c>
      <c r="P84" t="n">
        <v>3</v>
      </c>
      <c r="Q84" t="inlineStr">
        <is>
          <t>SI</t>
        </is>
      </c>
      <c r="T84" t="n">
        <v>24000</v>
      </c>
      <c r="V84" t="n">
        <v>7.574109245612703</v>
      </c>
      <c r="W84" s="12" t="n">
        <v>45039</v>
      </c>
      <c r="X84" t="n">
        <v>7.5</v>
      </c>
      <c r="Y84" s="12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2" t="n">
        <v>45032</v>
      </c>
      <c r="H85" t="inlineStr"/>
      <c r="J85" t="n">
        <v>25000</v>
      </c>
      <c r="L85" t="n">
        <v>5.574109245612703</v>
      </c>
      <c r="M85" s="12" t="n">
        <v>45037</v>
      </c>
      <c r="N85" t="n">
        <v>5.5</v>
      </c>
      <c r="O85" s="12" t="n">
        <v>45042</v>
      </c>
      <c r="P85" t="n">
        <v>3</v>
      </c>
      <c r="Q85" t="inlineStr">
        <is>
          <t>SI</t>
        </is>
      </c>
      <c r="T85" t="n">
        <v>25000</v>
      </c>
      <c r="V85" t="n">
        <v>7.574109245612703</v>
      </c>
      <c r="W85" s="12" t="n">
        <v>45039</v>
      </c>
      <c r="X85" t="n">
        <v>7.5</v>
      </c>
      <c r="Y85" s="12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2" t="n">
        <v>45019</v>
      </c>
      <c r="H86" t="inlineStr"/>
      <c r="J86" t="n">
        <v>24000</v>
      </c>
      <c r="L86" t="n">
        <v>5.574109245612703</v>
      </c>
      <c r="M86" s="12" t="n">
        <v>45024</v>
      </c>
      <c r="N86" t="n">
        <v>5.5</v>
      </c>
      <c r="O86" s="12" t="n">
        <v>45029</v>
      </c>
      <c r="P86" t="n">
        <v>14</v>
      </c>
      <c r="Q86" t="inlineStr">
        <is>
          <t>SI</t>
        </is>
      </c>
      <c r="T86" t="n">
        <v>24000</v>
      </c>
      <c r="V86" t="n">
        <v>7.574109245612703</v>
      </c>
      <c r="W86" s="12" t="n">
        <v>45026</v>
      </c>
      <c r="X86" t="n">
        <v>7.5</v>
      </c>
      <c r="Y86" s="12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2" t="n">
        <v>45032</v>
      </c>
      <c r="H87" t="inlineStr"/>
      <c r="J87" t="n">
        <v>24000</v>
      </c>
      <c r="L87" t="n">
        <v>5.574109245612703</v>
      </c>
      <c r="M87" s="12" t="n">
        <v>45037</v>
      </c>
      <c r="N87" t="n">
        <v>5.5</v>
      </c>
      <c r="O87" s="12" t="n">
        <v>45042</v>
      </c>
      <c r="P87" t="n">
        <v>3</v>
      </c>
      <c r="Q87" t="inlineStr">
        <is>
          <t>SI</t>
        </is>
      </c>
      <c r="T87" t="n">
        <v>24000</v>
      </c>
      <c r="V87" t="n">
        <v>7.574109245612703</v>
      </c>
      <c r="W87" s="12" t="n">
        <v>45039</v>
      </c>
      <c r="X87" t="n">
        <v>7.5</v>
      </c>
      <c r="Y87" s="12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2" t="n">
        <v>45032</v>
      </c>
      <c r="H88" t="inlineStr"/>
      <c r="J88" t="n">
        <v>24000</v>
      </c>
      <c r="L88" t="n">
        <v>5.574109245612703</v>
      </c>
      <c r="M88" s="12" t="n">
        <v>45037</v>
      </c>
      <c r="N88" t="n">
        <v>5.5</v>
      </c>
      <c r="O88" s="12" t="n">
        <v>45042</v>
      </c>
      <c r="P88" t="n">
        <v>3</v>
      </c>
      <c r="Q88" t="inlineStr">
        <is>
          <t>SI</t>
        </is>
      </c>
      <c r="T88" t="n">
        <v>24000</v>
      </c>
      <c r="V88" t="n">
        <v>7.574109245612703</v>
      </c>
      <c r="W88" s="12" t="n">
        <v>45039</v>
      </c>
      <c r="X88" t="n">
        <v>7.5</v>
      </c>
      <c r="Y88" s="12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2" t="n">
        <v>45032</v>
      </c>
      <c r="H89" t="inlineStr"/>
      <c r="J89" t="n">
        <v>24000</v>
      </c>
      <c r="L89" t="n">
        <v>5.574109245612703</v>
      </c>
      <c r="M89" s="12" t="n">
        <v>45037</v>
      </c>
      <c r="N89" t="n">
        <v>5.5</v>
      </c>
      <c r="O89" s="12" t="n">
        <v>45042</v>
      </c>
      <c r="P89" t="n">
        <v>3</v>
      </c>
      <c r="Q89" t="inlineStr">
        <is>
          <t>SI</t>
        </is>
      </c>
      <c r="T89" t="n">
        <v>24000</v>
      </c>
      <c r="V89" t="n">
        <v>7.574109245612703</v>
      </c>
      <c r="W89" s="12" t="n">
        <v>45039</v>
      </c>
      <c r="X89" t="n">
        <v>7.5</v>
      </c>
      <c r="Y89" s="12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2" t="n">
        <v>45019</v>
      </c>
      <c r="H90" t="inlineStr"/>
      <c r="J90" t="n">
        <v>25000</v>
      </c>
      <c r="L90" t="n">
        <v>5.574109245612703</v>
      </c>
      <c r="M90" s="12" t="n">
        <v>45024</v>
      </c>
      <c r="N90" t="n">
        <v>5.5</v>
      </c>
      <c r="O90" s="12" t="n">
        <v>45029</v>
      </c>
      <c r="P90" t="n">
        <v>14</v>
      </c>
      <c r="Q90" t="inlineStr">
        <is>
          <t>SI</t>
        </is>
      </c>
      <c r="T90" t="n">
        <v>25000</v>
      </c>
      <c r="V90" t="n">
        <v>7.574109245612703</v>
      </c>
      <c r="W90" s="12" t="n">
        <v>45026</v>
      </c>
      <c r="X90" t="n">
        <v>7.5</v>
      </c>
      <c r="Y90" s="12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2" t="n">
        <v>45032</v>
      </c>
      <c r="H91" t="inlineStr"/>
      <c r="J91" t="n">
        <v>24000</v>
      </c>
      <c r="L91" t="n">
        <v>5.574109245612703</v>
      </c>
      <c r="M91" s="12" t="n">
        <v>45037</v>
      </c>
      <c r="N91" t="n">
        <v>5.5</v>
      </c>
      <c r="O91" s="12" t="n">
        <v>45042</v>
      </c>
      <c r="P91" t="n">
        <v>3</v>
      </c>
      <c r="Q91" t="inlineStr">
        <is>
          <t>SI</t>
        </is>
      </c>
      <c r="T91" t="n">
        <v>24000</v>
      </c>
      <c r="V91" t="n">
        <v>7.574109245612703</v>
      </c>
      <c r="W91" s="12" t="n">
        <v>45039</v>
      </c>
      <c r="X91" t="n">
        <v>7.5</v>
      </c>
      <c r="Y91" s="12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2" t="n">
        <v>45032</v>
      </c>
      <c r="H92" t="inlineStr"/>
      <c r="J92" t="n">
        <v>24000</v>
      </c>
      <c r="L92" t="n">
        <v>5.574109245612703</v>
      </c>
      <c r="M92" s="12" t="n">
        <v>45037</v>
      </c>
      <c r="N92" t="n">
        <v>5.5</v>
      </c>
      <c r="O92" s="12" t="n">
        <v>45042</v>
      </c>
      <c r="P92" t="n">
        <v>3</v>
      </c>
      <c r="Q92" t="inlineStr">
        <is>
          <t>SI</t>
        </is>
      </c>
      <c r="T92" t="n">
        <v>24000</v>
      </c>
      <c r="V92" t="n">
        <v>7.574109245612703</v>
      </c>
      <c r="W92" s="12" t="n">
        <v>45039</v>
      </c>
      <c r="X92" t="n">
        <v>7.5</v>
      </c>
      <c r="Y92" s="12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2" t="n">
        <v>45015</v>
      </c>
      <c r="H93" t="inlineStr"/>
      <c r="J93" t="n">
        <v>25000</v>
      </c>
      <c r="L93" t="n">
        <v>5.574109245612703</v>
      </c>
      <c r="M93" s="12" t="n">
        <v>45020</v>
      </c>
      <c r="N93" t="n">
        <v>5.5</v>
      </c>
      <c r="O93" s="12" t="n">
        <v>45025</v>
      </c>
      <c r="P93" t="n">
        <v>18</v>
      </c>
      <c r="Q93" t="inlineStr">
        <is>
          <t>SI</t>
        </is>
      </c>
      <c r="T93" t="n">
        <v>25000</v>
      </c>
      <c r="V93" t="n">
        <v>7.574109245612703</v>
      </c>
      <c r="W93" s="12" t="n">
        <v>45022</v>
      </c>
      <c r="X93" t="n">
        <v>7.5</v>
      </c>
      <c r="Y93" s="12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2" t="n">
        <v>45032</v>
      </c>
      <c r="H94" t="inlineStr"/>
      <c r="J94" t="n">
        <v>25000</v>
      </c>
      <c r="L94" t="n">
        <v>5.574109245612703</v>
      </c>
      <c r="M94" s="12" t="n">
        <v>45037</v>
      </c>
      <c r="N94" t="n">
        <v>5.5</v>
      </c>
      <c r="O94" s="12" t="n">
        <v>45042</v>
      </c>
      <c r="P94" t="n">
        <v>3</v>
      </c>
      <c r="Q94" t="inlineStr">
        <is>
          <t>SI</t>
        </is>
      </c>
      <c r="T94" t="n">
        <v>25000</v>
      </c>
      <c r="V94" t="n">
        <v>7.574109245612703</v>
      </c>
      <c r="W94" s="12" t="n">
        <v>45039</v>
      </c>
      <c r="X94" t="n">
        <v>7.5</v>
      </c>
      <c r="Y94" s="12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2" t="n">
        <v>45032</v>
      </c>
      <c r="H95" t="inlineStr"/>
      <c r="J95" t="n">
        <v>25000</v>
      </c>
      <c r="L95" t="n">
        <v>5.574109245612703</v>
      </c>
      <c r="M95" s="12" t="n">
        <v>45037</v>
      </c>
      <c r="N95" t="n">
        <v>5.5</v>
      </c>
      <c r="O95" s="12" t="n">
        <v>45042</v>
      </c>
      <c r="P95" t="n">
        <v>3</v>
      </c>
      <c r="Q95" t="inlineStr">
        <is>
          <t>SI</t>
        </is>
      </c>
      <c r="T95" t="n">
        <v>25000</v>
      </c>
      <c r="V95" t="n">
        <v>7.574109245612703</v>
      </c>
      <c r="W95" s="12" t="n">
        <v>45039</v>
      </c>
      <c r="X95" t="n">
        <v>7.5</v>
      </c>
      <c r="Y95" s="12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2" t="n">
        <v>45032</v>
      </c>
      <c r="H96" t="inlineStr"/>
      <c r="J96" t="n">
        <v>25000</v>
      </c>
      <c r="L96" t="n">
        <v>5.574109245612703</v>
      </c>
      <c r="M96" s="12" t="n">
        <v>45037</v>
      </c>
      <c r="N96" t="n">
        <v>5.5</v>
      </c>
      <c r="O96" s="12" t="n">
        <v>45042</v>
      </c>
      <c r="P96" t="n">
        <v>3</v>
      </c>
      <c r="Q96" t="inlineStr">
        <is>
          <t>SI</t>
        </is>
      </c>
      <c r="T96" t="n">
        <v>25000</v>
      </c>
      <c r="V96" t="n">
        <v>7.574109245612703</v>
      </c>
      <c r="W96" s="12" t="n">
        <v>45039</v>
      </c>
      <c r="X96" t="n">
        <v>7.5</v>
      </c>
      <c r="Y96" s="12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2" t="n">
        <v>45032</v>
      </c>
      <c r="H97" t="inlineStr"/>
      <c r="J97" t="n">
        <v>25000</v>
      </c>
      <c r="L97" t="n">
        <v>5.574109245612703</v>
      </c>
      <c r="M97" s="12" t="n">
        <v>45037</v>
      </c>
      <c r="N97" t="n">
        <v>5.5</v>
      </c>
      <c r="O97" s="12" t="n">
        <v>45042</v>
      </c>
      <c r="P97" t="n">
        <v>3</v>
      </c>
      <c r="Q97" t="inlineStr">
        <is>
          <t>SI</t>
        </is>
      </c>
      <c r="T97" t="n">
        <v>25000</v>
      </c>
      <c r="V97" t="n">
        <v>7.574109245612703</v>
      </c>
      <c r="W97" s="12" t="n">
        <v>45039</v>
      </c>
      <c r="X97" t="n">
        <v>7.5</v>
      </c>
      <c r="Y97" s="12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2" t="n">
        <v>45019</v>
      </c>
      <c r="H98" t="inlineStr"/>
      <c r="J98" t="n">
        <v>25000</v>
      </c>
      <c r="L98" t="n">
        <v>5.574109245612703</v>
      </c>
      <c r="M98" s="12" t="n">
        <v>45024</v>
      </c>
      <c r="N98" t="n">
        <v>5.5</v>
      </c>
      <c r="O98" s="12" t="n">
        <v>45029</v>
      </c>
      <c r="P98" t="n">
        <v>14</v>
      </c>
      <c r="Q98" t="inlineStr">
        <is>
          <t>SI</t>
        </is>
      </c>
      <c r="T98" t="n">
        <v>25000</v>
      </c>
      <c r="V98" t="n">
        <v>7.574109245612703</v>
      </c>
      <c r="W98" s="12" t="n">
        <v>45026</v>
      </c>
      <c r="X98" t="n">
        <v>7.5</v>
      </c>
      <c r="Y98" s="12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2" t="n">
        <v>45019</v>
      </c>
      <c r="H99" t="inlineStr"/>
      <c r="J99" t="n">
        <v>24000</v>
      </c>
      <c r="L99" t="n">
        <v>5.574109245612703</v>
      </c>
      <c r="M99" s="12" t="n">
        <v>45024</v>
      </c>
      <c r="N99" t="n">
        <v>5.5</v>
      </c>
      <c r="O99" s="12" t="n">
        <v>45029</v>
      </c>
      <c r="P99" t="n">
        <v>14</v>
      </c>
      <c r="Q99" t="inlineStr">
        <is>
          <t>SI</t>
        </is>
      </c>
      <c r="T99" t="n">
        <v>24000</v>
      </c>
      <c r="V99" t="n">
        <v>7.574109245612703</v>
      </c>
      <c r="W99" s="12" t="n">
        <v>45026</v>
      </c>
      <c r="X99" t="n">
        <v>7.5</v>
      </c>
      <c r="Y99" s="12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2" t="n">
        <v>45019</v>
      </c>
      <c r="H100" t="inlineStr"/>
      <c r="J100" t="n">
        <v>24000</v>
      </c>
      <c r="L100" t="n">
        <v>5.574109245612703</v>
      </c>
      <c r="M100" s="12" t="n">
        <v>45024</v>
      </c>
      <c r="N100" t="n">
        <v>5.5</v>
      </c>
      <c r="O100" s="12" t="n">
        <v>45029</v>
      </c>
      <c r="P100" t="n">
        <v>14</v>
      </c>
      <c r="Q100" t="inlineStr">
        <is>
          <t>SI</t>
        </is>
      </c>
      <c r="T100" t="n">
        <v>24000</v>
      </c>
      <c r="V100" t="n">
        <v>7.574109245612703</v>
      </c>
      <c r="W100" s="12" t="n">
        <v>45026</v>
      </c>
      <c r="X100" t="n">
        <v>7.5</v>
      </c>
      <c r="Y100" s="12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2" t="n">
        <v>45015</v>
      </c>
      <c r="H101" t="inlineStr"/>
      <c r="J101" t="n">
        <v>25000</v>
      </c>
      <c r="L101" t="n">
        <v>5.574109245612703</v>
      </c>
      <c r="M101" s="12" t="n">
        <v>45020</v>
      </c>
      <c r="N101" t="n">
        <v>5.5</v>
      </c>
      <c r="O101" s="12" t="n">
        <v>45025</v>
      </c>
      <c r="P101" t="n">
        <v>18</v>
      </c>
      <c r="Q101" t="inlineStr">
        <is>
          <t>SI</t>
        </is>
      </c>
      <c r="T101" t="n">
        <v>25000</v>
      </c>
      <c r="V101" t="n">
        <v>7.574109245612703</v>
      </c>
      <c r="W101" s="12" t="n">
        <v>45022</v>
      </c>
      <c r="X101" t="n">
        <v>7.5</v>
      </c>
      <c r="Y101" s="12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2" t="n">
        <v>45036</v>
      </c>
      <c r="H102" t="inlineStr"/>
      <c r="J102" t="n">
        <v>24000</v>
      </c>
      <c r="L102" t="n">
        <v>5.574109245612703</v>
      </c>
      <c r="M102" s="12" t="n">
        <v>45041</v>
      </c>
      <c r="N102" t="n">
        <v>5.5</v>
      </c>
      <c r="O102" s="12" t="n">
        <v>45046</v>
      </c>
      <c r="P102" t="n">
        <v>0</v>
      </c>
      <c r="Q102" t="inlineStr">
        <is>
          <t>Mes 5</t>
        </is>
      </c>
      <c r="U102" s="14" t="n">
        <v>24000</v>
      </c>
      <c r="V102" t="n">
        <v>7.574109245612703</v>
      </c>
      <c r="W102" s="12" t="n">
        <v>45043</v>
      </c>
      <c r="X102" t="n">
        <v>7.5</v>
      </c>
      <c r="Y102" s="12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2" t="n">
        <v>45019</v>
      </c>
      <c r="H103" t="inlineStr"/>
      <c r="J103" t="n">
        <v>25000</v>
      </c>
      <c r="L103" t="n">
        <v>5.574109245612703</v>
      </c>
      <c r="M103" s="12" t="n">
        <v>45024</v>
      </c>
      <c r="N103" t="n">
        <v>5.5</v>
      </c>
      <c r="O103" s="12" t="n">
        <v>45029</v>
      </c>
      <c r="P103" t="n">
        <v>14</v>
      </c>
      <c r="Q103" t="inlineStr">
        <is>
          <t>SI</t>
        </is>
      </c>
      <c r="T103" t="n">
        <v>25000</v>
      </c>
      <c r="V103" t="n">
        <v>7.574109245612703</v>
      </c>
      <c r="W103" s="12" t="n">
        <v>45026</v>
      </c>
      <c r="X103" t="n">
        <v>7.5</v>
      </c>
      <c r="Y103" s="12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2" t="n">
        <v>45019</v>
      </c>
      <c r="H104" t="inlineStr"/>
      <c r="J104" t="n">
        <v>24000</v>
      </c>
      <c r="L104" t="n">
        <v>5.574109245612703</v>
      </c>
      <c r="M104" s="12" t="n">
        <v>45024</v>
      </c>
      <c r="N104" t="n">
        <v>5.5</v>
      </c>
      <c r="O104" s="12" t="n">
        <v>45029</v>
      </c>
      <c r="P104" t="n">
        <v>14</v>
      </c>
      <c r="Q104" t="inlineStr">
        <is>
          <t>SI</t>
        </is>
      </c>
      <c r="T104" t="n">
        <v>24000</v>
      </c>
      <c r="V104" t="n">
        <v>7.574109245612703</v>
      </c>
      <c r="W104" s="12" t="n">
        <v>45026</v>
      </c>
      <c r="X104" t="n">
        <v>7.5</v>
      </c>
      <c r="Y104" s="12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2" t="n">
        <v>45019</v>
      </c>
      <c r="H105" t="inlineStr"/>
      <c r="J105" t="n">
        <v>24000</v>
      </c>
      <c r="L105" t="n">
        <v>5.574109245612703</v>
      </c>
      <c r="M105" s="12" t="n">
        <v>45024</v>
      </c>
      <c r="N105" t="n">
        <v>5.5</v>
      </c>
      <c r="O105" s="12" t="n">
        <v>45029</v>
      </c>
      <c r="P105" t="n">
        <v>14</v>
      </c>
      <c r="Q105" t="inlineStr">
        <is>
          <t>SI</t>
        </is>
      </c>
      <c r="T105" t="n">
        <v>24000</v>
      </c>
      <c r="V105" t="n">
        <v>7.574109245612703</v>
      </c>
      <c r="W105" s="12" t="n">
        <v>45026</v>
      </c>
      <c r="X105" t="n">
        <v>7.5</v>
      </c>
      <c r="Y105" s="12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2" t="n">
        <v>45015</v>
      </c>
      <c r="H106" t="inlineStr"/>
      <c r="J106" t="n">
        <v>24000</v>
      </c>
      <c r="L106" t="n">
        <v>5.574109245612703</v>
      </c>
      <c r="M106" s="12" t="n">
        <v>45020</v>
      </c>
      <c r="N106" t="n">
        <v>5.5</v>
      </c>
      <c r="O106" s="12" t="n">
        <v>45025</v>
      </c>
      <c r="P106" t="n">
        <v>18</v>
      </c>
      <c r="Q106" t="inlineStr">
        <is>
          <t>SI</t>
        </is>
      </c>
      <c r="T106" t="n">
        <v>24000</v>
      </c>
      <c r="V106" t="n">
        <v>7.574109245612703</v>
      </c>
      <c r="W106" s="12" t="n">
        <v>45022</v>
      </c>
      <c r="X106" t="n">
        <v>7.5</v>
      </c>
      <c r="Y106" s="12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2" t="n">
        <v>45020</v>
      </c>
      <c r="H107" t="inlineStr"/>
      <c r="J107" t="n">
        <v>24000</v>
      </c>
      <c r="L107" t="n">
        <v>5.574109245612703</v>
      </c>
      <c r="M107" s="12" t="n">
        <v>45025</v>
      </c>
      <c r="N107" t="n">
        <v>5.5</v>
      </c>
      <c r="O107" s="12" t="n">
        <v>45030</v>
      </c>
      <c r="P107" t="n">
        <v>13</v>
      </c>
      <c r="Q107" t="inlineStr">
        <is>
          <t>SI</t>
        </is>
      </c>
      <c r="T107" t="n">
        <v>24000</v>
      </c>
      <c r="V107" t="n">
        <v>7.574109245612703</v>
      </c>
      <c r="W107" s="12" t="n">
        <v>45027</v>
      </c>
      <c r="X107" t="n">
        <v>7.5</v>
      </c>
      <c r="Y107" s="12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2" t="n">
        <v>45015</v>
      </c>
      <c r="H108" t="inlineStr"/>
      <c r="J108" t="n">
        <v>25000</v>
      </c>
      <c r="L108" t="n">
        <v>5.574109245612703</v>
      </c>
      <c r="M108" s="12" t="n">
        <v>45020</v>
      </c>
      <c r="N108" t="n">
        <v>5.5</v>
      </c>
      <c r="O108" s="12" t="n">
        <v>45025</v>
      </c>
      <c r="P108" t="n">
        <v>18</v>
      </c>
      <c r="Q108" t="inlineStr">
        <is>
          <t>SI</t>
        </is>
      </c>
      <c r="T108" t="n">
        <v>25000</v>
      </c>
      <c r="V108" t="n">
        <v>7.574109245612703</v>
      </c>
      <c r="W108" s="12" t="n">
        <v>45022</v>
      </c>
      <c r="X108" t="n">
        <v>7.5</v>
      </c>
      <c r="Y108" s="12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2" t="n">
        <v>45032</v>
      </c>
      <c r="H109" t="inlineStr"/>
      <c r="J109" t="n">
        <v>24000</v>
      </c>
      <c r="L109" t="n">
        <v>5.574109245612703</v>
      </c>
      <c r="M109" s="12" t="n">
        <v>45037</v>
      </c>
      <c r="N109" t="n">
        <v>5.5</v>
      </c>
      <c r="O109" s="12" t="n">
        <v>45042</v>
      </c>
      <c r="P109" t="n">
        <v>3</v>
      </c>
      <c r="Q109" t="inlineStr">
        <is>
          <t>SI</t>
        </is>
      </c>
      <c r="T109" t="n">
        <v>24000</v>
      </c>
      <c r="V109" t="n">
        <v>7.574109245612703</v>
      </c>
      <c r="W109" s="12" t="n">
        <v>45039</v>
      </c>
      <c r="X109" t="n">
        <v>7.5</v>
      </c>
      <c r="Y109" s="12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2" t="n">
        <v>45032</v>
      </c>
      <c r="H110" t="inlineStr"/>
      <c r="J110" t="n">
        <v>24000</v>
      </c>
      <c r="L110" t="n">
        <v>5.574109245612703</v>
      </c>
      <c r="M110" s="12" t="n">
        <v>45037</v>
      </c>
      <c r="N110" t="n">
        <v>5.5</v>
      </c>
      <c r="O110" s="12" t="n">
        <v>45042</v>
      </c>
      <c r="P110" t="n">
        <v>3</v>
      </c>
      <c r="Q110" t="inlineStr">
        <is>
          <t>SI</t>
        </is>
      </c>
      <c r="T110" t="n">
        <v>24000</v>
      </c>
      <c r="V110" t="n">
        <v>7.574109245612703</v>
      </c>
      <c r="W110" s="12" t="n">
        <v>45039</v>
      </c>
      <c r="X110" t="n">
        <v>7.5</v>
      </c>
      <c r="Y110" s="12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2" t="n">
        <v>45032</v>
      </c>
      <c r="H111" t="inlineStr"/>
      <c r="J111" t="n">
        <v>24000</v>
      </c>
      <c r="L111" t="n">
        <v>5.574109245612703</v>
      </c>
      <c r="M111" s="12" t="n">
        <v>45037</v>
      </c>
      <c r="N111" t="n">
        <v>5.5</v>
      </c>
      <c r="O111" s="12" t="n">
        <v>45042</v>
      </c>
      <c r="P111" t="n">
        <v>3</v>
      </c>
      <c r="Q111" t="inlineStr">
        <is>
          <t>SI</t>
        </is>
      </c>
      <c r="T111" t="n">
        <v>24000</v>
      </c>
      <c r="V111" t="n">
        <v>7.574109245612703</v>
      </c>
      <c r="W111" s="12" t="n">
        <v>45039</v>
      </c>
      <c r="X111" t="n">
        <v>7.5</v>
      </c>
      <c r="Y111" s="12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2" t="n">
        <v>45032</v>
      </c>
      <c r="H112" t="inlineStr"/>
      <c r="J112" t="n">
        <v>24000</v>
      </c>
      <c r="L112" t="n">
        <v>5.574109245612703</v>
      </c>
      <c r="M112" s="12" t="n">
        <v>45037</v>
      </c>
      <c r="N112" t="n">
        <v>5.5</v>
      </c>
      <c r="O112" s="12" t="n">
        <v>45042</v>
      </c>
      <c r="P112" t="n">
        <v>3</v>
      </c>
      <c r="Q112" t="inlineStr">
        <is>
          <t>SI</t>
        </is>
      </c>
      <c r="T112" t="n">
        <v>24000</v>
      </c>
      <c r="V112" t="n">
        <v>7.574109245612703</v>
      </c>
      <c r="W112" s="12" t="n">
        <v>45039</v>
      </c>
      <c r="X112" t="n">
        <v>7.5</v>
      </c>
      <c r="Y112" s="12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2" t="n">
        <v>45032</v>
      </c>
      <c r="H113" t="inlineStr"/>
      <c r="J113" t="n">
        <v>24000</v>
      </c>
      <c r="L113" t="n">
        <v>5.574109245612703</v>
      </c>
      <c r="M113" s="12" t="n">
        <v>45037</v>
      </c>
      <c r="N113" t="n">
        <v>5.5</v>
      </c>
      <c r="O113" s="12" t="n">
        <v>45042</v>
      </c>
      <c r="P113" t="n">
        <v>3</v>
      </c>
      <c r="Q113" t="inlineStr">
        <is>
          <t>SI</t>
        </is>
      </c>
      <c r="T113" t="n">
        <v>24000</v>
      </c>
      <c r="V113" t="n">
        <v>7.574109245612703</v>
      </c>
      <c r="W113" s="12" t="n">
        <v>45039</v>
      </c>
      <c r="X113" t="n">
        <v>7.5</v>
      </c>
      <c r="Y113" s="12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2" t="n">
        <v>45019</v>
      </c>
      <c r="H114" t="inlineStr"/>
      <c r="J114" t="n">
        <v>25000</v>
      </c>
      <c r="L114" t="n">
        <v>5.574109245612703</v>
      </c>
      <c r="M114" s="12" t="n">
        <v>45024</v>
      </c>
      <c r="N114" t="n">
        <v>5.5</v>
      </c>
      <c r="O114" s="12" t="n">
        <v>45029</v>
      </c>
      <c r="P114" t="n">
        <v>14</v>
      </c>
      <c r="Q114" t="inlineStr">
        <is>
          <t>SI</t>
        </is>
      </c>
      <c r="T114" t="n">
        <v>25000</v>
      </c>
      <c r="V114" t="n">
        <v>7.574109245612703</v>
      </c>
      <c r="W114" s="12" t="n">
        <v>45026</v>
      </c>
      <c r="X114" t="n">
        <v>7.5</v>
      </c>
      <c r="Y114" s="12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2" t="n">
        <v>45032</v>
      </c>
      <c r="H115" t="inlineStr"/>
      <c r="J115" t="n">
        <v>25000</v>
      </c>
      <c r="L115" t="n">
        <v>5.574109245612703</v>
      </c>
      <c r="M115" s="12" t="n">
        <v>45037</v>
      </c>
      <c r="N115" t="n">
        <v>5.5</v>
      </c>
      <c r="O115" s="12" t="n">
        <v>45042</v>
      </c>
      <c r="P115" t="n">
        <v>3</v>
      </c>
      <c r="Q115" t="inlineStr">
        <is>
          <t>SI</t>
        </is>
      </c>
      <c r="T115" t="n">
        <v>25000</v>
      </c>
      <c r="V115" t="n">
        <v>7.574109245612703</v>
      </c>
      <c r="W115" s="12" t="n">
        <v>45039</v>
      </c>
      <c r="X115" t="n">
        <v>7.5</v>
      </c>
      <c r="Y115" s="12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2" t="n">
        <v>45019</v>
      </c>
      <c r="H116" t="inlineStr"/>
      <c r="J116" t="n">
        <v>25000</v>
      </c>
      <c r="L116" t="n">
        <v>5.574109245612703</v>
      </c>
      <c r="M116" s="12" t="n">
        <v>45024</v>
      </c>
      <c r="N116" t="n">
        <v>5.5</v>
      </c>
      <c r="O116" s="12" t="n">
        <v>45029</v>
      </c>
      <c r="P116" t="n">
        <v>14</v>
      </c>
      <c r="Q116" t="inlineStr">
        <is>
          <t>SI</t>
        </is>
      </c>
      <c r="T116" t="n">
        <v>25000</v>
      </c>
      <c r="V116" t="n">
        <v>7.574109245612703</v>
      </c>
      <c r="W116" s="12" t="n">
        <v>45026</v>
      </c>
      <c r="X116" t="n">
        <v>7.5</v>
      </c>
      <c r="Y116" s="12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2" t="n">
        <v>45019</v>
      </c>
      <c r="H117" t="inlineStr"/>
      <c r="J117" t="n">
        <v>25000</v>
      </c>
      <c r="L117" t="n">
        <v>5.574109245612703</v>
      </c>
      <c r="M117" s="12" t="n">
        <v>45024</v>
      </c>
      <c r="N117" t="n">
        <v>5.5</v>
      </c>
      <c r="O117" s="12" t="n">
        <v>45029</v>
      </c>
      <c r="P117" t="n">
        <v>14</v>
      </c>
      <c r="Q117" t="inlineStr">
        <is>
          <t>SI</t>
        </is>
      </c>
      <c r="T117" t="n">
        <v>25000</v>
      </c>
      <c r="V117" t="n">
        <v>7.574109245612703</v>
      </c>
      <c r="W117" s="12" t="n">
        <v>45026</v>
      </c>
      <c r="X117" t="n">
        <v>7.5</v>
      </c>
      <c r="Y117" s="12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2" t="n">
        <v>45019</v>
      </c>
      <c r="H118" t="inlineStr"/>
      <c r="J118" t="n">
        <v>25000</v>
      </c>
      <c r="L118" t="n">
        <v>5.574109245612703</v>
      </c>
      <c r="M118" s="12" t="n">
        <v>45024</v>
      </c>
      <c r="N118" t="n">
        <v>5.5</v>
      </c>
      <c r="O118" s="12" t="n">
        <v>45029</v>
      </c>
      <c r="P118" t="n">
        <v>14</v>
      </c>
      <c r="Q118" t="inlineStr">
        <is>
          <t>SI</t>
        </is>
      </c>
      <c r="T118" t="n">
        <v>25000</v>
      </c>
      <c r="V118" t="n">
        <v>7.574109245612703</v>
      </c>
      <c r="W118" s="12" t="n">
        <v>45026</v>
      </c>
      <c r="X118" t="n">
        <v>7.5</v>
      </c>
      <c r="Y118" s="12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2" t="n">
        <v>45019</v>
      </c>
      <c r="H119" t="inlineStr"/>
      <c r="J119" t="n">
        <v>22410</v>
      </c>
      <c r="L119" t="n">
        <v>5.574109245612703</v>
      </c>
      <c r="M119" s="12" t="n">
        <v>45024</v>
      </c>
      <c r="N119" t="n">
        <v>5.5</v>
      </c>
      <c r="O119" s="12" t="n">
        <v>45029</v>
      </c>
      <c r="P119" t="n">
        <v>14</v>
      </c>
      <c r="Q119" t="inlineStr">
        <is>
          <t>SI</t>
        </is>
      </c>
      <c r="T119" t="n">
        <v>22410</v>
      </c>
      <c r="V119" t="n">
        <v>7.574109245612703</v>
      </c>
      <c r="W119" s="12" t="n">
        <v>45026</v>
      </c>
      <c r="X119" t="n">
        <v>7.5</v>
      </c>
      <c r="Y119" s="12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2" t="n">
        <v>45019</v>
      </c>
      <c r="H120" t="inlineStr"/>
      <c r="J120" t="n">
        <v>1590</v>
      </c>
      <c r="L120" t="n">
        <v>5.574109245612703</v>
      </c>
      <c r="M120" s="12" t="n">
        <v>45024</v>
      </c>
      <c r="N120" t="n">
        <v>5.5</v>
      </c>
      <c r="O120" s="12" t="n">
        <v>45029</v>
      </c>
      <c r="P120" t="n">
        <v>14</v>
      </c>
      <c r="Q120" t="inlineStr">
        <is>
          <t>SI</t>
        </is>
      </c>
      <c r="T120" t="n">
        <v>1590</v>
      </c>
      <c r="V120" t="n">
        <v>7.574109245612703</v>
      </c>
      <c r="W120" s="12" t="n">
        <v>45026</v>
      </c>
      <c r="X120" t="n">
        <v>7.5</v>
      </c>
      <c r="Y120" s="12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2" t="n">
        <v>45020</v>
      </c>
      <c r="H121" t="inlineStr"/>
      <c r="J121" t="n">
        <v>25000</v>
      </c>
      <c r="L121" t="n">
        <v>5.574109245612703</v>
      </c>
      <c r="M121" s="12" t="n">
        <v>45025</v>
      </c>
      <c r="N121" t="n">
        <v>5.5</v>
      </c>
      <c r="O121" s="12" t="n">
        <v>45030</v>
      </c>
      <c r="P121" t="n">
        <v>13</v>
      </c>
      <c r="Q121" t="inlineStr">
        <is>
          <t>SI</t>
        </is>
      </c>
      <c r="T121" t="n">
        <v>25000</v>
      </c>
      <c r="V121" t="n">
        <v>7.574109245612703</v>
      </c>
      <c r="W121" s="12" t="n">
        <v>45027</v>
      </c>
      <c r="X121" t="n">
        <v>7.5</v>
      </c>
      <c r="Y121" s="12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2" t="n">
        <v>45020</v>
      </c>
      <c r="H122" t="inlineStr"/>
      <c r="J122" t="n">
        <v>25000</v>
      </c>
      <c r="L122" t="n">
        <v>5.574109245612703</v>
      </c>
      <c r="M122" s="12" t="n">
        <v>45025</v>
      </c>
      <c r="N122" t="n">
        <v>5.5</v>
      </c>
      <c r="O122" s="12" t="n">
        <v>45030</v>
      </c>
      <c r="P122" t="n">
        <v>13</v>
      </c>
      <c r="Q122" t="inlineStr">
        <is>
          <t>SI</t>
        </is>
      </c>
      <c r="T122" t="n">
        <v>25000</v>
      </c>
      <c r="V122" t="n">
        <v>7.574109245612703</v>
      </c>
      <c r="W122" s="12" t="n">
        <v>45027</v>
      </c>
      <c r="X122" t="n">
        <v>7.5</v>
      </c>
      <c r="Y122" s="12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2" t="n">
        <v>45019</v>
      </c>
      <c r="H123" t="inlineStr"/>
      <c r="J123" t="n">
        <v>24000</v>
      </c>
      <c r="L123" t="n">
        <v>5.574109245612703</v>
      </c>
      <c r="M123" s="12" t="n">
        <v>45024</v>
      </c>
      <c r="N123" t="n">
        <v>5.5</v>
      </c>
      <c r="O123" s="12" t="n">
        <v>45029</v>
      </c>
      <c r="P123" t="n">
        <v>14</v>
      </c>
      <c r="Q123" t="inlineStr">
        <is>
          <t>SI</t>
        </is>
      </c>
      <c r="T123" t="n">
        <v>24000</v>
      </c>
      <c r="V123" t="n">
        <v>7.574109245612703</v>
      </c>
      <c r="W123" s="12" t="n">
        <v>45026</v>
      </c>
      <c r="X123" t="n">
        <v>7.5</v>
      </c>
      <c r="Y123" s="12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2" t="n">
        <v>45019</v>
      </c>
      <c r="H124" t="inlineStr"/>
      <c r="J124" t="n">
        <v>24000</v>
      </c>
      <c r="L124" t="n">
        <v>5.574109245612703</v>
      </c>
      <c r="M124" s="12" t="n">
        <v>45024</v>
      </c>
      <c r="N124" t="n">
        <v>5.5</v>
      </c>
      <c r="O124" s="12" t="n">
        <v>45029</v>
      </c>
      <c r="P124" t="n">
        <v>14</v>
      </c>
      <c r="Q124" t="inlineStr">
        <is>
          <t>SI</t>
        </is>
      </c>
      <c r="T124" t="n">
        <v>24000</v>
      </c>
      <c r="V124" t="n">
        <v>7.574109245612703</v>
      </c>
      <c r="W124" s="12" t="n">
        <v>45026</v>
      </c>
      <c r="X124" t="n">
        <v>7.5</v>
      </c>
      <c r="Y124" s="12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2" t="n">
        <v>45032</v>
      </c>
      <c r="H125" t="inlineStr"/>
      <c r="J125" t="n">
        <v>25000</v>
      </c>
      <c r="L125" t="n">
        <v>5.574109245612703</v>
      </c>
      <c r="M125" s="12" t="n">
        <v>45037</v>
      </c>
      <c r="N125" t="n">
        <v>5.5</v>
      </c>
      <c r="O125" s="12" t="n">
        <v>45042</v>
      </c>
      <c r="P125" t="n">
        <v>3</v>
      </c>
      <c r="Q125" t="inlineStr">
        <is>
          <t>SI</t>
        </is>
      </c>
      <c r="T125" t="n">
        <v>25000</v>
      </c>
      <c r="V125" t="n">
        <v>7.574109245612703</v>
      </c>
      <c r="W125" s="12" t="n">
        <v>45039</v>
      </c>
      <c r="X125" t="n">
        <v>7.5</v>
      </c>
      <c r="Y125" s="12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2" t="n">
        <v>45019</v>
      </c>
      <c r="H126" t="inlineStr"/>
      <c r="J126" t="n">
        <v>25000</v>
      </c>
      <c r="L126" t="n">
        <v>5.574109245612703</v>
      </c>
      <c r="M126" s="12" t="n">
        <v>45024</v>
      </c>
      <c r="N126" t="n">
        <v>5.5</v>
      </c>
      <c r="O126" s="12" t="n">
        <v>45029</v>
      </c>
      <c r="P126" t="n">
        <v>14</v>
      </c>
      <c r="Q126" t="inlineStr">
        <is>
          <t>SI</t>
        </is>
      </c>
      <c r="T126" t="n">
        <v>25000</v>
      </c>
      <c r="V126" t="n">
        <v>7.574109245612703</v>
      </c>
      <c r="W126" s="12" t="n">
        <v>45026</v>
      </c>
      <c r="X126" t="n">
        <v>7.5</v>
      </c>
      <c r="Y126" s="12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2" t="n">
        <v>45019</v>
      </c>
      <c r="H127" t="inlineStr"/>
      <c r="J127" t="n">
        <v>25000</v>
      </c>
      <c r="L127" t="n">
        <v>5.574109245612703</v>
      </c>
      <c r="M127" s="12" t="n">
        <v>45024</v>
      </c>
      <c r="N127" t="n">
        <v>5.5</v>
      </c>
      <c r="O127" s="12" t="n">
        <v>45029</v>
      </c>
      <c r="P127" t="n">
        <v>14</v>
      </c>
      <c r="Q127" t="inlineStr">
        <is>
          <t>SI</t>
        </is>
      </c>
      <c r="T127" t="n">
        <v>25000</v>
      </c>
      <c r="V127" t="n">
        <v>7.574109245612703</v>
      </c>
      <c r="W127" s="12" t="n">
        <v>45026</v>
      </c>
      <c r="X127" t="n">
        <v>7.5</v>
      </c>
      <c r="Y127" s="12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2" t="n">
        <v>45019</v>
      </c>
      <c r="H128" t="inlineStr"/>
      <c r="J128" t="n">
        <v>25000</v>
      </c>
      <c r="L128" t="n">
        <v>5.574109245612703</v>
      </c>
      <c r="M128" s="12" t="n">
        <v>45024</v>
      </c>
      <c r="N128" t="n">
        <v>5.5</v>
      </c>
      <c r="O128" s="12" t="n">
        <v>45029</v>
      </c>
      <c r="P128" t="n">
        <v>14</v>
      </c>
      <c r="Q128" t="inlineStr">
        <is>
          <t>SI</t>
        </is>
      </c>
      <c r="T128" t="n">
        <v>25000</v>
      </c>
      <c r="V128" t="n">
        <v>7.574109245612703</v>
      </c>
      <c r="W128" s="12" t="n">
        <v>45026</v>
      </c>
      <c r="X128" t="n">
        <v>7.5</v>
      </c>
      <c r="Y128" s="12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2" t="n">
        <v>45020</v>
      </c>
      <c r="H129" t="inlineStr"/>
      <c r="J129" t="n">
        <v>25000</v>
      </c>
      <c r="L129" t="n">
        <v>5.574109245612703</v>
      </c>
      <c r="M129" s="12" t="n">
        <v>45025</v>
      </c>
      <c r="N129" t="n">
        <v>5.5</v>
      </c>
      <c r="O129" s="12" t="n">
        <v>45030</v>
      </c>
      <c r="P129" t="n">
        <v>13</v>
      </c>
      <c r="Q129" t="inlineStr">
        <is>
          <t>SI</t>
        </is>
      </c>
      <c r="T129" t="n">
        <v>25000</v>
      </c>
      <c r="V129" t="n">
        <v>7.574109245612703</v>
      </c>
      <c r="W129" s="12" t="n">
        <v>45027</v>
      </c>
      <c r="X129" t="n">
        <v>7.5</v>
      </c>
      <c r="Y129" s="12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2" t="n">
        <v>45019</v>
      </c>
      <c r="H130" t="inlineStr"/>
      <c r="J130" t="n">
        <v>24000</v>
      </c>
      <c r="L130" t="n">
        <v>5.574109245612703</v>
      </c>
      <c r="M130" s="12" t="n">
        <v>45024</v>
      </c>
      <c r="N130" t="n">
        <v>5.5</v>
      </c>
      <c r="O130" s="12" t="n">
        <v>45029</v>
      </c>
      <c r="P130" t="n">
        <v>14</v>
      </c>
      <c r="Q130" t="inlineStr">
        <is>
          <t>SI</t>
        </is>
      </c>
      <c r="T130" t="n">
        <v>24000</v>
      </c>
      <c r="V130" t="n">
        <v>7.574109245612703</v>
      </c>
      <c r="W130" s="12" t="n">
        <v>45026</v>
      </c>
      <c r="X130" t="n">
        <v>7.5</v>
      </c>
      <c r="Y130" s="12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2" t="n">
        <v>45019</v>
      </c>
      <c r="H131" t="inlineStr"/>
      <c r="J131" t="n">
        <v>25000</v>
      </c>
      <c r="L131" t="n">
        <v>5.574109245612703</v>
      </c>
      <c r="M131" s="12" t="n">
        <v>45024</v>
      </c>
      <c r="N131" t="n">
        <v>5.5</v>
      </c>
      <c r="O131" s="12" t="n">
        <v>45029</v>
      </c>
      <c r="P131" t="n">
        <v>14</v>
      </c>
      <c r="Q131" t="inlineStr">
        <is>
          <t>SI</t>
        </is>
      </c>
      <c r="T131" t="n">
        <v>25000</v>
      </c>
      <c r="V131" t="n">
        <v>7.574109245612703</v>
      </c>
      <c r="W131" s="12" t="n">
        <v>45026</v>
      </c>
      <c r="X131" t="n">
        <v>7.5</v>
      </c>
      <c r="Y131" s="12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2" t="n">
        <v>45039</v>
      </c>
      <c r="H132" t="inlineStr"/>
      <c r="J132" t="n">
        <v>25000</v>
      </c>
      <c r="T132" t="n">
        <v>25000</v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2" t="n">
        <v>45039</v>
      </c>
      <c r="H133" t="inlineStr"/>
      <c r="J133" t="n">
        <v>25000</v>
      </c>
      <c r="T133" t="n">
        <v>25000</v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2" t="n">
        <v>45039</v>
      </c>
      <c r="H134" t="inlineStr"/>
      <c r="J134" t="n">
        <v>25000</v>
      </c>
      <c r="T134" t="n">
        <v>25000</v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2" t="n">
        <v>45039</v>
      </c>
      <c r="H135" t="inlineStr"/>
      <c r="J135" t="n">
        <v>25000</v>
      </c>
      <c r="T135" t="n">
        <v>25000</v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2" t="n">
        <v>45039</v>
      </c>
      <c r="H136" t="inlineStr"/>
      <c r="J136" t="n">
        <v>25000</v>
      </c>
      <c r="T136" t="n">
        <v>25000</v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2" t="n">
        <v>45039</v>
      </c>
      <c r="H137" t="inlineStr"/>
      <c r="J137" t="n">
        <v>25000</v>
      </c>
      <c r="T137" t="n">
        <v>25000</v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2" t="n">
        <v>45039</v>
      </c>
      <c r="H138" t="inlineStr"/>
      <c r="J138" t="n">
        <v>25000</v>
      </c>
      <c r="T138" t="n">
        <v>25000</v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2" t="n">
        <v>45039</v>
      </c>
      <c r="H139" t="inlineStr"/>
      <c r="J139" t="n">
        <v>25000</v>
      </c>
      <c r="T139" t="n">
        <v>25000</v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2" t="n">
        <v>45044</v>
      </c>
      <c r="H140" t="inlineStr"/>
      <c r="J140" t="n">
        <v>25000</v>
      </c>
      <c r="T140" t="n">
        <v>25000</v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2" t="n">
        <v>45044</v>
      </c>
      <c r="H141" t="inlineStr"/>
      <c r="J141" t="n">
        <v>24000</v>
      </c>
      <c r="T141" t="n">
        <v>24000</v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2" t="n">
        <v>45022</v>
      </c>
      <c r="H142" t="inlineStr"/>
      <c r="J142" t="n">
        <v>22000</v>
      </c>
      <c r="T142" t="n">
        <v>22000</v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2" t="n">
        <v>45044</v>
      </c>
      <c r="H143" t="inlineStr"/>
      <c r="J143" t="n">
        <v>24000</v>
      </c>
      <c r="T143" t="n">
        <v>24000</v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2" t="n">
        <v>45044</v>
      </c>
      <c r="H144" t="inlineStr"/>
      <c r="J144" t="n">
        <v>24000</v>
      </c>
      <c r="T144" t="n">
        <v>24000</v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2" t="n">
        <v>45044</v>
      </c>
      <c r="H145" t="inlineStr"/>
      <c r="J145" t="n">
        <v>24000</v>
      </c>
      <c r="T145" t="n">
        <v>24000</v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2" t="n">
        <v>45044</v>
      </c>
      <c r="H146" t="inlineStr"/>
      <c r="J146" t="n">
        <v>24000</v>
      </c>
      <c r="T146" t="n">
        <v>24000</v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2" t="n">
        <v>45022</v>
      </c>
      <c r="H147" t="inlineStr"/>
      <c r="J147" t="n">
        <v>22000</v>
      </c>
      <c r="T147" t="n">
        <v>22000</v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2" t="n">
        <v>45022</v>
      </c>
      <c r="H148" t="inlineStr"/>
      <c r="J148" t="n">
        <v>22000</v>
      </c>
      <c r="T148" t="n">
        <v>22000</v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2" t="n">
        <v>45052</v>
      </c>
      <c r="H149" t="inlineStr"/>
      <c r="K149" t="n">
        <v>24000</v>
      </c>
      <c r="O149" s="14" t="n"/>
      <c r="U149" s="14" t="n">
        <v>24000</v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2" t="n">
        <v>45012</v>
      </c>
      <c r="H150" t="inlineStr"/>
      <c r="J150" t="n">
        <v>19958</v>
      </c>
      <c r="L150" t="n">
        <v>7.5</v>
      </c>
      <c r="M150" s="12" t="n">
        <v>45019</v>
      </c>
      <c r="N150" t="n">
        <v>9.5</v>
      </c>
      <c r="O150" s="12" t="n">
        <v>45028</v>
      </c>
      <c r="P150" t="n">
        <v>15</v>
      </c>
      <c r="Q150" t="inlineStr">
        <is>
          <t>SI</t>
        </is>
      </c>
      <c r="T150" t="n">
        <v>19958</v>
      </c>
      <c r="V150" t="n">
        <v>9.5</v>
      </c>
      <c r="W150" s="12" t="n">
        <v>45021</v>
      </c>
      <c r="X150" t="n">
        <v>11.5</v>
      </c>
      <c r="Y150" s="12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2" t="n">
        <v>45019</v>
      </c>
      <c r="H151" t="inlineStr"/>
      <c r="J151" t="n">
        <v>19958</v>
      </c>
      <c r="L151" t="n">
        <v>7.5</v>
      </c>
      <c r="M151" s="12" t="n">
        <v>45026</v>
      </c>
      <c r="N151" t="n">
        <v>9.5</v>
      </c>
      <c r="O151" s="12" t="n">
        <v>45035</v>
      </c>
      <c r="P151" t="n">
        <v>9</v>
      </c>
      <c r="Q151" t="inlineStr">
        <is>
          <t>SI</t>
        </is>
      </c>
      <c r="T151" t="n">
        <v>19958</v>
      </c>
      <c r="V151" t="n">
        <v>9.5</v>
      </c>
      <c r="W151" s="12" t="n">
        <v>45028</v>
      </c>
      <c r="X151" t="n">
        <v>11.5</v>
      </c>
      <c r="Y151" s="12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2" t="n">
        <v>45018</v>
      </c>
      <c r="H152" t="inlineStr"/>
      <c r="J152" t="n">
        <v>19958</v>
      </c>
      <c r="L152" t="n">
        <v>7.5</v>
      </c>
      <c r="M152" s="12" t="n">
        <v>45025</v>
      </c>
      <c r="N152" t="n">
        <v>9.5</v>
      </c>
      <c r="O152" s="12" t="n">
        <v>45034</v>
      </c>
      <c r="P152" t="n">
        <v>10</v>
      </c>
      <c r="Q152" t="inlineStr">
        <is>
          <t>SI</t>
        </is>
      </c>
      <c r="T152" t="n">
        <v>19958</v>
      </c>
      <c r="V152" t="n">
        <v>9.5</v>
      </c>
      <c r="W152" s="12" t="n">
        <v>45027</v>
      </c>
      <c r="X152" t="n">
        <v>11.5</v>
      </c>
      <c r="Y152" s="12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2" t="n">
        <v>45012</v>
      </c>
      <c r="H153" t="inlineStr"/>
      <c r="J153" t="n">
        <v>19958</v>
      </c>
      <c r="L153" t="n">
        <v>7.5</v>
      </c>
      <c r="M153" s="12" t="n">
        <v>45019</v>
      </c>
      <c r="N153" t="n">
        <v>9.5</v>
      </c>
      <c r="O153" s="12" t="n">
        <v>45028</v>
      </c>
      <c r="P153" t="n">
        <v>15</v>
      </c>
      <c r="Q153" t="inlineStr">
        <is>
          <t>SI</t>
        </is>
      </c>
      <c r="T153" t="n">
        <v>19958</v>
      </c>
      <c r="V153" t="n">
        <v>9.5</v>
      </c>
      <c r="W153" s="12" t="n">
        <v>45021</v>
      </c>
      <c r="X153" t="n">
        <v>11.5</v>
      </c>
      <c r="Y153" s="12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2" t="n">
        <v>45012</v>
      </c>
      <c r="H154" t="inlineStr"/>
      <c r="J154" t="n">
        <v>19967</v>
      </c>
      <c r="L154" t="n">
        <v>7.5</v>
      </c>
      <c r="M154" s="12" t="n">
        <v>45019</v>
      </c>
      <c r="N154" t="n">
        <v>9.5</v>
      </c>
      <c r="O154" s="12" t="n">
        <v>45028</v>
      </c>
      <c r="P154" t="n">
        <v>15</v>
      </c>
      <c r="Q154" t="inlineStr">
        <is>
          <t>SI</t>
        </is>
      </c>
      <c r="T154" t="n">
        <v>19967</v>
      </c>
      <c r="V154" t="n">
        <v>9.5</v>
      </c>
      <c r="W154" s="12" t="n">
        <v>45021</v>
      </c>
      <c r="X154" t="n">
        <v>11.5</v>
      </c>
      <c r="Y154" s="12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2" t="n">
        <v>45012</v>
      </c>
      <c r="H155" t="inlineStr"/>
      <c r="J155" t="n">
        <v>10811</v>
      </c>
      <c r="L155" t="n">
        <v>5.142011834319526</v>
      </c>
      <c r="M155" s="12" t="n">
        <v>45017</v>
      </c>
      <c r="N155" t="n">
        <v>7.5</v>
      </c>
      <c r="O155" s="12" t="n">
        <v>45024</v>
      </c>
      <c r="P155" t="n">
        <v>16</v>
      </c>
      <c r="Q155" t="inlineStr">
        <is>
          <t>SI</t>
        </is>
      </c>
      <c r="T155" t="n">
        <v>10811</v>
      </c>
      <c r="V155" t="n">
        <v>7.142011834319526</v>
      </c>
      <c r="W155" s="12" t="n">
        <v>45019</v>
      </c>
      <c r="X155" t="n">
        <v>9.5</v>
      </c>
      <c r="Y155" s="12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2" t="n">
        <v>45012</v>
      </c>
      <c r="H156" t="inlineStr"/>
      <c r="J156" t="n">
        <v>10811</v>
      </c>
      <c r="L156" t="n">
        <v>5.142011834319526</v>
      </c>
      <c r="M156" s="12" t="n">
        <v>45017</v>
      </c>
      <c r="N156" t="n">
        <v>7.5</v>
      </c>
      <c r="O156" s="12" t="n">
        <v>45024</v>
      </c>
      <c r="P156" t="n">
        <v>16</v>
      </c>
      <c r="Q156" t="inlineStr">
        <is>
          <t>SI</t>
        </is>
      </c>
      <c r="T156" t="n">
        <v>10811</v>
      </c>
      <c r="V156" t="n">
        <v>7.142011834319526</v>
      </c>
      <c r="W156" s="12" t="n">
        <v>45019</v>
      </c>
      <c r="X156" t="n">
        <v>9.5</v>
      </c>
      <c r="Y156" s="12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2" t="n">
        <v>45003</v>
      </c>
      <c r="H157" t="inlineStr"/>
      <c r="J157" t="n">
        <v>20000</v>
      </c>
      <c r="L157" t="n">
        <v>5.449612403100775</v>
      </c>
      <c r="M157" s="12" t="n">
        <v>45008</v>
      </c>
      <c r="N157" t="n">
        <v>10</v>
      </c>
      <c r="O157" s="12" t="n">
        <v>45018</v>
      </c>
      <c r="P157" t="n">
        <v>24</v>
      </c>
      <c r="Q157" t="inlineStr">
        <is>
          <t>SI</t>
        </is>
      </c>
      <c r="S157" t="n">
        <v>20000</v>
      </c>
      <c r="V157" t="n">
        <v>7.449612403100775</v>
      </c>
      <c r="W157" s="12" t="n">
        <v>45010</v>
      </c>
      <c r="X157" t="n">
        <v>12</v>
      </c>
      <c r="Y157" s="12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2" t="n">
        <v>45003</v>
      </c>
      <c r="H158" t="inlineStr"/>
      <c r="J158" t="n">
        <v>20000</v>
      </c>
      <c r="L158" t="n">
        <v>5.449612403100775</v>
      </c>
      <c r="M158" s="12" t="n">
        <v>45008</v>
      </c>
      <c r="N158" t="n">
        <v>10</v>
      </c>
      <c r="O158" s="12" t="n">
        <v>45018</v>
      </c>
      <c r="P158" t="n">
        <v>24</v>
      </c>
      <c r="Q158" t="inlineStr">
        <is>
          <t>SI</t>
        </is>
      </c>
      <c r="S158" t="n">
        <v>20000</v>
      </c>
      <c r="V158" t="n">
        <v>7.449612403100775</v>
      </c>
      <c r="W158" s="12" t="n">
        <v>45010</v>
      </c>
      <c r="X158" t="n">
        <v>12</v>
      </c>
      <c r="Y158" s="12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45003</v>
      </c>
      <c r="H159" t="inlineStr"/>
      <c r="J159" t="n">
        <v>21600</v>
      </c>
      <c r="L159" t="n">
        <v>5.449612403100775</v>
      </c>
      <c r="M159" s="12" t="n">
        <v>45008</v>
      </c>
      <c r="N159" t="n">
        <v>10</v>
      </c>
      <c r="O159" s="12" t="n">
        <v>45018</v>
      </c>
      <c r="P159" t="n">
        <v>24</v>
      </c>
      <c r="Q159" t="inlineStr">
        <is>
          <t>SI</t>
        </is>
      </c>
      <c r="S159" t="n">
        <v>21600</v>
      </c>
      <c r="V159" t="n">
        <v>7.449612403100775</v>
      </c>
      <c r="W159" s="12" t="n">
        <v>45010</v>
      </c>
      <c r="X159" t="n">
        <v>12</v>
      </c>
      <c r="Y159" s="12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2" t="n">
        <v>44996</v>
      </c>
      <c r="H160" t="inlineStr"/>
      <c r="I160" t="n">
        <v>24000</v>
      </c>
      <c r="S160" t="n">
        <v>24000</v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2" t="n">
        <v>44990</v>
      </c>
      <c r="H161" t="inlineStr"/>
      <c r="I161" t="n">
        <v>24000</v>
      </c>
      <c r="S161" t="n">
        <v>24000</v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2" t="n">
        <v>44990</v>
      </c>
      <c r="H162" t="inlineStr"/>
      <c r="I162" t="n">
        <v>24000</v>
      </c>
      <c r="S162" t="n">
        <v>24000</v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2" t="n">
        <v>45003</v>
      </c>
      <c r="H163" t="inlineStr"/>
      <c r="I163" t="n">
        <v>24000</v>
      </c>
      <c r="S163" t="n">
        <v>24000</v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2" t="n">
        <v>45003</v>
      </c>
      <c r="H164" t="inlineStr"/>
      <c r="I164" t="n">
        <v>24000</v>
      </c>
      <c r="S164" t="n">
        <v>24000</v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2" t="n">
        <v>45003</v>
      </c>
      <c r="H165" t="inlineStr"/>
      <c r="I165" t="n">
        <v>24000</v>
      </c>
      <c r="S165" t="n">
        <v>24000</v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2" t="n">
        <v>45003</v>
      </c>
      <c r="H166" t="inlineStr"/>
      <c r="I166" t="n">
        <v>2000</v>
      </c>
      <c r="S166" t="n">
        <v>2000</v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2" t="n">
        <v>45003</v>
      </c>
      <c r="H167" t="inlineStr"/>
      <c r="I167" t="n">
        <v>2500</v>
      </c>
      <c r="S167" t="n">
        <v>2500</v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2" t="n">
        <v>45003</v>
      </c>
      <c r="H168" t="inlineStr"/>
      <c r="I168" t="n">
        <v>19500</v>
      </c>
      <c r="S168" t="n">
        <v>19500</v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2" t="n">
        <v>45003</v>
      </c>
      <c r="H169" t="inlineStr"/>
      <c r="I169" t="n">
        <v>24000</v>
      </c>
      <c r="S169" t="n">
        <v>24000</v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2" t="n">
        <v>45003</v>
      </c>
      <c r="H170" t="inlineStr"/>
      <c r="I170" t="n">
        <v>24000</v>
      </c>
      <c r="S170" t="n">
        <v>24000</v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2" t="n">
        <v>44997</v>
      </c>
      <c r="H171" t="inlineStr"/>
      <c r="I171" t="n">
        <v>24000</v>
      </c>
      <c r="S171" t="n">
        <v>24000</v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2" t="n">
        <v>45009</v>
      </c>
      <c r="H172" t="inlineStr"/>
      <c r="I172" t="n">
        <v>24000</v>
      </c>
      <c r="S172" t="n">
        <v>24000</v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2" t="n">
        <v>45009</v>
      </c>
      <c r="H173" t="inlineStr"/>
      <c r="I173" t="n">
        <v>24000</v>
      </c>
      <c r="S173" t="n">
        <v>24000</v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2" t="n">
        <v>45015</v>
      </c>
      <c r="H174" t="inlineStr"/>
      <c r="J174" t="n">
        <v>24000</v>
      </c>
      <c r="L174" t="n">
        <v>5.574109245612703</v>
      </c>
      <c r="M174" s="12" t="n">
        <v>45020</v>
      </c>
      <c r="N174" t="n">
        <v>5.5</v>
      </c>
      <c r="O174" s="12" t="n">
        <v>45025</v>
      </c>
      <c r="P174" t="n">
        <v>18</v>
      </c>
      <c r="Q174" t="inlineStr">
        <is>
          <t>SI</t>
        </is>
      </c>
      <c r="T174" t="n">
        <v>24000</v>
      </c>
      <c r="V174" t="n">
        <v>7.574109245612703</v>
      </c>
      <c r="W174" s="12" t="n">
        <v>45022</v>
      </c>
      <c r="X174" t="n">
        <v>7.5</v>
      </c>
      <c r="Y174" s="12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2" t="n">
        <v>45015</v>
      </c>
      <c r="H175" t="inlineStr"/>
      <c r="J175" t="n">
        <v>25000</v>
      </c>
      <c r="L175" t="n">
        <v>5.574109245612703</v>
      </c>
      <c r="M175" s="12" t="n">
        <v>45020</v>
      </c>
      <c r="N175" t="n">
        <v>5.5</v>
      </c>
      <c r="O175" s="12" t="n">
        <v>45025</v>
      </c>
      <c r="P175" t="n">
        <v>18</v>
      </c>
      <c r="Q175" t="inlineStr">
        <is>
          <t>SI</t>
        </is>
      </c>
      <c r="T175" t="n">
        <v>25000</v>
      </c>
      <c r="V175" t="n">
        <v>7.574109245612703</v>
      </c>
      <c r="W175" s="12" t="n">
        <v>45022</v>
      </c>
      <c r="X175" t="n">
        <v>7.5</v>
      </c>
      <c r="Y175" s="12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2" t="n">
        <v>45019</v>
      </c>
      <c r="H176" t="inlineStr"/>
      <c r="J176" t="n">
        <v>25000</v>
      </c>
      <c r="L176" t="n">
        <v>5.574109245612703</v>
      </c>
      <c r="M176" s="12" t="n">
        <v>45024</v>
      </c>
      <c r="N176" t="n">
        <v>5.5</v>
      </c>
      <c r="O176" s="12" t="n">
        <v>45029</v>
      </c>
      <c r="P176" t="n">
        <v>14</v>
      </c>
      <c r="Q176" t="inlineStr">
        <is>
          <t>SI</t>
        </is>
      </c>
      <c r="T176" t="n">
        <v>25000</v>
      </c>
      <c r="V176" t="n">
        <v>7.574109245612703</v>
      </c>
      <c r="W176" s="12" t="n">
        <v>45026</v>
      </c>
      <c r="X176" t="n">
        <v>7.5</v>
      </c>
      <c r="Y176" s="12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2" t="n">
        <v>45015</v>
      </c>
      <c r="H177" t="inlineStr"/>
      <c r="J177" t="n">
        <v>24000</v>
      </c>
      <c r="L177" t="n">
        <v>5.574109245612703</v>
      </c>
      <c r="M177" s="12" t="n">
        <v>45020</v>
      </c>
      <c r="N177" t="n">
        <v>5.5</v>
      </c>
      <c r="O177" s="12" t="n">
        <v>45025</v>
      </c>
      <c r="P177" t="n">
        <v>18</v>
      </c>
      <c r="Q177" t="inlineStr">
        <is>
          <t>SI</t>
        </is>
      </c>
      <c r="T177" t="n">
        <v>24000</v>
      </c>
      <c r="V177" t="n">
        <v>7.574109245612703</v>
      </c>
      <c r="W177" s="12" t="n">
        <v>45022</v>
      </c>
      <c r="X177" t="n">
        <v>7.5</v>
      </c>
      <c r="Y177" s="12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2" t="n">
        <v>45022</v>
      </c>
      <c r="H178" t="inlineStr"/>
      <c r="J178" t="n">
        <v>22000</v>
      </c>
      <c r="T178" t="n">
        <v>22000</v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2" t="n">
        <v>45022</v>
      </c>
      <c r="H179" t="inlineStr"/>
      <c r="J179" t="n">
        <v>22000</v>
      </c>
      <c r="T179" t="n">
        <v>22000</v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2" t="n">
        <v>45022</v>
      </c>
      <c r="H180" t="inlineStr"/>
      <c r="J180" t="n">
        <v>22000</v>
      </c>
      <c r="T180" t="n">
        <v>22000</v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2" t="n">
        <v>45019</v>
      </c>
      <c r="H181" t="inlineStr"/>
      <c r="J181" t="n">
        <v>19958</v>
      </c>
      <c r="L181" t="n">
        <v>7.5</v>
      </c>
      <c r="M181" s="12" t="n">
        <v>45026</v>
      </c>
      <c r="N181" t="n">
        <v>9.5</v>
      </c>
      <c r="O181" s="12" t="n">
        <v>45035</v>
      </c>
      <c r="P181" t="n">
        <v>9</v>
      </c>
      <c r="Q181" t="inlineStr">
        <is>
          <t>SI</t>
        </is>
      </c>
      <c r="T181" t="n">
        <v>19958</v>
      </c>
      <c r="V181" t="n">
        <v>9.5</v>
      </c>
      <c r="W181" s="12" t="n">
        <v>45028</v>
      </c>
      <c r="X181" t="n">
        <v>11.5</v>
      </c>
      <c r="Y181" s="12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2" t="n">
        <v>45020</v>
      </c>
      <c r="H182" t="inlineStr"/>
      <c r="J182" t="n">
        <v>9979</v>
      </c>
      <c r="L182" t="n">
        <v>7.5</v>
      </c>
      <c r="M182" s="12" t="n">
        <v>45027</v>
      </c>
      <c r="N182" t="n">
        <v>9.5</v>
      </c>
      <c r="O182" s="12" t="n">
        <v>45036</v>
      </c>
      <c r="P182" t="n">
        <v>8</v>
      </c>
      <c r="Q182" t="inlineStr">
        <is>
          <t>SI</t>
        </is>
      </c>
      <c r="T182" t="n">
        <v>9979</v>
      </c>
      <c r="V182" t="n">
        <v>9.5</v>
      </c>
      <c r="W182" s="12" t="n">
        <v>45029</v>
      </c>
      <c r="X182" t="n">
        <v>11.5</v>
      </c>
      <c r="Y182" s="12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2" t="n">
        <v>45012</v>
      </c>
      <c r="H183" t="inlineStr"/>
      <c r="J183" t="n">
        <v>19958</v>
      </c>
      <c r="L183" t="n">
        <v>7.5</v>
      </c>
      <c r="M183" s="12" t="n">
        <v>45019</v>
      </c>
      <c r="N183" t="n">
        <v>9.5</v>
      </c>
      <c r="O183" s="12" t="n">
        <v>45028</v>
      </c>
      <c r="P183" t="n">
        <v>15</v>
      </c>
      <c r="Q183" t="inlineStr">
        <is>
          <t>SI</t>
        </is>
      </c>
      <c r="T183" t="n">
        <v>19958</v>
      </c>
      <c r="V183" t="n">
        <v>9.5</v>
      </c>
      <c r="W183" s="12" t="n">
        <v>45021</v>
      </c>
      <c r="X183" t="n">
        <v>11.5</v>
      </c>
      <c r="Y183" s="12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2" t="n">
        <v>45012</v>
      </c>
      <c r="H184" t="inlineStr"/>
      <c r="J184" t="n">
        <v>19958</v>
      </c>
      <c r="L184" t="n">
        <v>7.5</v>
      </c>
      <c r="M184" s="12" t="n">
        <v>45019</v>
      </c>
      <c r="N184" t="n">
        <v>9.5</v>
      </c>
      <c r="O184" s="12" t="n">
        <v>45028</v>
      </c>
      <c r="P184" t="n">
        <v>15</v>
      </c>
      <c r="Q184" t="inlineStr">
        <is>
          <t>SI</t>
        </is>
      </c>
      <c r="T184" t="n">
        <v>19958</v>
      </c>
      <c r="V184" t="n">
        <v>9.5</v>
      </c>
      <c r="W184" s="12" t="n">
        <v>45021</v>
      </c>
      <c r="X184" t="n">
        <v>11.5</v>
      </c>
      <c r="Y184" s="12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2" t="n">
        <v>45007</v>
      </c>
      <c r="H185" t="inlineStr"/>
      <c r="J185" t="n">
        <v>24017</v>
      </c>
      <c r="L185" t="n">
        <v>7.5</v>
      </c>
      <c r="M185" s="12" t="n">
        <v>45014</v>
      </c>
      <c r="N185" t="n">
        <v>9.5</v>
      </c>
      <c r="O185" s="12" t="n">
        <v>45023</v>
      </c>
      <c r="P185" t="n">
        <v>19</v>
      </c>
      <c r="Q185" t="inlineStr">
        <is>
          <t>SI</t>
        </is>
      </c>
      <c r="T185" t="n">
        <v>24017</v>
      </c>
      <c r="V185" t="n">
        <v>9.5</v>
      </c>
      <c r="W185" s="12" t="n">
        <v>45016</v>
      </c>
      <c r="X185" t="n">
        <v>11.5</v>
      </c>
      <c r="Y185" s="12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2" t="n">
        <v>45018</v>
      </c>
      <c r="H186" t="inlineStr"/>
      <c r="J186" t="n">
        <v>20000</v>
      </c>
      <c r="L186" t="n">
        <v>5.142011834319526</v>
      </c>
      <c r="M186" s="12" t="n">
        <v>45023</v>
      </c>
      <c r="N186" t="n">
        <v>7.5</v>
      </c>
      <c r="O186" s="12" t="n">
        <v>45030</v>
      </c>
      <c r="P186" t="n">
        <v>12</v>
      </c>
      <c r="Q186" t="inlineStr">
        <is>
          <t>SI</t>
        </is>
      </c>
      <c r="T186" t="n">
        <v>20000</v>
      </c>
      <c r="V186" t="n">
        <v>7.142011834319526</v>
      </c>
      <c r="W186" s="12" t="n">
        <v>45025</v>
      </c>
      <c r="X186" t="n">
        <v>9.5</v>
      </c>
      <c r="Y186" s="12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2" t="n">
        <v>45072</v>
      </c>
      <c r="H187" t="inlineStr"/>
      <c r="K187" t="n">
        <v>17000</v>
      </c>
      <c r="L187" t="n">
        <v>5.142011834319526</v>
      </c>
      <c r="M187" s="12" t="n">
        <v>45077</v>
      </c>
      <c r="N187" t="n">
        <v>7.5</v>
      </c>
      <c r="O187" s="13" t="n">
        <v>45084</v>
      </c>
      <c r="P187" t="n">
        <v>20</v>
      </c>
      <c r="Q187" t="inlineStr">
        <is>
          <t>SI</t>
        </is>
      </c>
      <c r="U187" s="14" t="n">
        <v>17000</v>
      </c>
      <c r="V187" t="n">
        <v>7.142011834319526</v>
      </c>
      <c r="W187" s="12" t="n">
        <v>45079</v>
      </c>
      <c r="X187" t="n">
        <v>9.5</v>
      </c>
      <c r="Y187" s="12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2" t="n">
        <v>45072</v>
      </c>
      <c r="H188" t="inlineStr"/>
      <c r="K188" t="n">
        <v>7005</v>
      </c>
      <c r="L188" t="n">
        <v>5.142011834319526</v>
      </c>
      <c r="M188" s="12" t="n">
        <v>45077</v>
      </c>
      <c r="N188" t="n">
        <v>7.5</v>
      </c>
      <c r="O188" s="13" t="n">
        <v>45084</v>
      </c>
      <c r="P188" t="n">
        <v>20</v>
      </c>
      <c r="Q188" t="inlineStr">
        <is>
          <t>SI</t>
        </is>
      </c>
      <c r="U188" s="14" t="n">
        <v>7005</v>
      </c>
      <c r="V188" t="n">
        <v>7.142011834319526</v>
      </c>
      <c r="W188" s="12" t="n">
        <v>45079</v>
      </c>
      <c r="X188" t="n">
        <v>9.5</v>
      </c>
      <c r="Y188" s="12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2" t="n">
        <v>45003</v>
      </c>
      <c r="H189" t="inlineStr"/>
      <c r="J189" t="n">
        <v>20000</v>
      </c>
      <c r="L189" t="n">
        <v>5.449612403100775</v>
      </c>
      <c r="M189" s="12" t="n">
        <v>45008</v>
      </c>
      <c r="N189" t="n">
        <v>10</v>
      </c>
      <c r="O189" s="12" t="n">
        <v>45018</v>
      </c>
      <c r="P189" t="n">
        <v>24</v>
      </c>
      <c r="Q189" t="inlineStr">
        <is>
          <t>SI</t>
        </is>
      </c>
      <c r="S189" t="n">
        <v>20000</v>
      </c>
      <c r="V189" t="n">
        <v>7.449612403100775</v>
      </c>
      <c r="W189" s="12" t="n">
        <v>45010</v>
      </c>
      <c r="X189" t="n">
        <v>12</v>
      </c>
      <c r="Y189" s="12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2" t="n">
        <v>45003</v>
      </c>
      <c r="H190" t="inlineStr"/>
      <c r="J190" t="n">
        <v>21600</v>
      </c>
      <c r="L190" t="n">
        <v>5.449612403100775</v>
      </c>
      <c r="M190" s="12" t="n">
        <v>45008</v>
      </c>
      <c r="N190" t="n">
        <v>10</v>
      </c>
      <c r="O190" s="12" t="n">
        <v>45018</v>
      </c>
      <c r="P190" t="n">
        <v>24</v>
      </c>
      <c r="Q190" t="inlineStr">
        <is>
          <t>SI</t>
        </is>
      </c>
      <c r="S190" t="n">
        <v>21600</v>
      </c>
      <c r="V190" t="n">
        <v>7.449612403100775</v>
      </c>
      <c r="W190" s="12" t="n">
        <v>45010</v>
      </c>
      <c r="X190" t="n">
        <v>12</v>
      </c>
      <c r="Y190" s="12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2" t="n">
        <v>45003</v>
      </c>
      <c r="H191" t="inlineStr"/>
      <c r="J191" t="n">
        <v>21600</v>
      </c>
      <c r="L191" t="n">
        <v>5.449612403100775</v>
      </c>
      <c r="M191" s="12" t="n">
        <v>45008</v>
      </c>
      <c r="N191" t="n">
        <v>10</v>
      </c>
      <c r="O191" s="12" t="n">
        <v>45018</v>
      </c>
      <c r="P191" t="n">
        <v>24</v>
      </c>
      <c r="Q191" t="inlineStr">
        <is>
          <t>SI</t>
        </is>
      </c>
      <c r="S191" t="n">
        <v>21600</v>
      </c>
      <c r="V191" t="n">
        <v>7.449612403100775</v>
      </c>
      <c r="W191" s="12" t="n">
        <v>45010</v>
      </c>
      <c r="X191" t="n">
        <v>12</v>
      </c>
      <c r="Y191" s="12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2" t="n">
        <v>45003</v>
      </c>
      <c r="H192" t="inlineStr"/>
      <c r="J192" t="n">
        <v>21600</v>
      </c>
      <c r="L192" t="n">
        <v>5.449612403100775</v>
      </c>
      <c r="M192" s="12" t="n">
        <v>45008</v>
      </c>
      <c r="N192" t="n">
        <v>10</v>
      </c>
      <c r="O192" s="12" t="n">
        <v>45018</v>
      </c>
      <c r="P192" t="n">
        <v>24</v>
      </c>
      <c r="Q192" t="inlineStr">
        <is>
          <t>SI</t>
        </is>
      </c>
      <c r="S192" t="n">
        <v>21600</v>
      </c>
      <c r="V192" t="n">
        <v>7.449612403100775</v>
      </c>
      <c r="W192" s="12" t="n">
        <v>45010</v>
      </c>
      <c r="X192" t="n">
        <v>12</v>
      </c>
      <c r="Y192" s="12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2" t="n">
        <v>45003</v>
      </c>
      <c r="H193" t="inlineStr"/>
      <c r="J193" t="n">
        <v>24000</v>
      </c>
      <c r="L193" t="n">
        <v>5.449612403100775</v>
      </c>
      <c r="M193" s="12" t="n">
        <v>45008</v>
      </c>
      <c r="N193" t="n">
        <v>10</v>
      </c>
      <c r="O193" s="12" t="n">
        <v>45018</v>
      </c>
      <c r="P193" t="n">
        <v>24</v>
      </c>
      <c r="Q193" t="inlineStr">
        <is>
          <t>SI</t>
        </is>
      </c>
      <c r="S193" t="n">
        <v>24000</v>
      </c>
      <c r="V193" t="n">
        <v>7.449612403100775</v>
      </c>
      <c r="W193" s="12" t="n">
        <v>45010</v>
      </c>
      <c r="X193" t="n">
        <v>12</v>
      </c>
      <c r="Y193" s="12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2" t="n">
        <v>44995</v>
      </c>
      <c r="H194" t="inlineStr"/>
      <c r="I194" t="n">
        <v>24000</v>
      </c>
      <c r="S194" t="n">
        <v>24000</v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2" t="n">
        <v>44995</v>
      </c>
      <c r="H195" t="inlineStr"/>
      <c r="I195" t="n">
        <v>24000</v>
      </c>
      <c r="S195" t="n">
        <v>24000</v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2" t="n">
        <v>44995</v>
      </c>
      <c r="H196" t="inlineStr"/>
      <c r="I196" t="n">
        <v>24000</v>
      </c>
      <c r="S196" t="n">
        <v>24000</v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45003</v>
      </c>
      <c r="H197" t="inlineStr"/>
      <c r="I197" t="n">
        <v>24000</v>
      </c>
      <c r="S197" t="n">
        <v>24000</v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45003</v>
      </c>
      <c r="H198" t="inlineStr"/>
      <c r="I198" t="n">
        <v>24000</v>
      </c>
      <c r="S198" t="n">
        <v>24000</v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45003</v>
      </c>
      <c r="H199" t="inlineStr"/>
      <c r="I199" t="n">
        <v>24000</v>
      </c>
      <c r="S199" t="n">
        <v>24000</v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45003</v>
      </c>
      <c r="H200" t="inlineStr"/>
      <c r="I200" t="n">
        <v>24000</v>
      </c>
      <c r="S200" t="n">
        <v>24000</v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2" t="n">
        <v>45003</v>
      </c>
      <c r="H201" t="inlineStr"/>
      <c r="I201" t="n">
        <v>24000</v>
      </c>
      <c r="S201" t="n">
        <v>24000</v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2" t="n">
        <v>45003</v>
      </c>
      <c r="H202" t="inlineStr"/>
      <c r="I202" t="n">
        <v>24000</v>
      </c>
      <c r="S202" t="n">
        <v>24000</v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2" t="n">
        <v>44997</v>
      </c>
      <c r="H203" t="inlineStr"/>
      <c r="I203" t="n">
        <v>24000</v>
      </c>
      <c r="S203" t="n">
        <v>24000</v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2" t="n">
        <v>45006</v>
      </c>
      <c r="H204" t="inlineStr"/>
      <c r="I204" t="n">
        <v>12000</v>
      </c>
      <c r="S204" t="n">
        <v>12000</v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2" t="n">
        <v>45006</v>
      </c>
      <c r="H205" t="inlineStr"/>
      <c r="I205" t="n">
        <v>12000</v>
      </c>
      <c r="S205" t="n">
        <v>12000</v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2" t="n">
        <v>45019</v>
      </c>
      <c r="H206" t="inlineStr"/>
      <c r="J206" t="n">
        <v>24000</v>
      </c>
      <c r="L206" t="n">
        <v>5.574109245612703</v>
      </c>
      <c r="M206" s="12" t="n">
        <v>45024</v>
      </c>
      <c r="N206" t="n">
        <v>5.5</v>
      </c>
      <c r="O206" s="12" t="n">
        <v>45029</v>
      </c>
      <c r="P206" t="n">
        <v>14</v>
      </c>
      <c r="Q206" t="inlineStr">
        <is>
          <t>SI</t>
        </is>
      </c>
      <c r="T206" t="n">
        <v>24000</v>
      </c>
      <c r="V206" t="n">
        <v>7.574109245612703</v>
      </c>
      <c r="W206" s="12" t="n">
        <v>45026</v>
      </c>
      <c r="X206" t="n">
        <v>7.5</v>
      </c>
      <c r="Y206" s="12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2" t="n">
        <v>45032</v>
      </c>
      <c r="H207" t="inlineStr"/>
      <c r="J207" t="n">
        <v>25000</v>
      </c>
      <c r="L207" t="n">
        <v>5.574109245612703</v>
      </c>
      <c r="M207" s="12" t="n">
        <v>45037</v>
      </c>
      <c r="N207" t="n">
        <v>5.5</v>
      </c>
      <c r="O207" s="12" t="n">
        <v>45042</v>
      </c>
      <c r="P207" t="n">
        <v>3</v>
      </c>
      <c r="Q207" t="inlineStr">
        <is>
          <t>SI</t>
        </is>
      </c>
      <c r="T207" t="n">
        <v>25000</v>
      </c>
      <c r="V207" t="n">
        <v>7.574109245612703</v>
      </c>
      <c r="W207" s="12" t="n">
        <v>45039</v>
      </c>
      <c r="X207" t="n">
        <v>7.5</v>
      </c>
      <c r="Y207" s="12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2" t="n">
        <v>45019</v>
      </c>
      <c r="H208" t="inlineStr"/>
      <c r="J208" t="n">
        <v>24000</v>
      </c>
      <c r="L208" t="n">
        <v>5.574109245612703</v>
      </c>
      <c r="M208" s="12" t="n">
        <v>45024</v>
      </c>
      <c r="N208" t="n">
        <v>5.5</v>
      </c>
      <c r="O208" s="12" t="n">
        <v>45029</v>
      </c>
      <c r="P208" t="n">
        <v>14</v>
      </c>
      <c r="Q208" t="inlineStr">
        <is>
          <t>SI</t>
        </is>
      </c>
      <c r="T208" t="n">
        <v>24000</v>
      </c>
      <c r="V208" t="n">
        <v>7.574109245612703</v>
      </c>
      <c r="W208" s="12" t="n">
        <v>45026</v>
      </c>
      <c r="X208" t="n">
        <v>7.5</v>
      </c>
      <c r="Y208" s="12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2" t="n">
        <v>45032</v>
      </c>
      <c r="H209" t="inlineStr"/>
      <c r="J209" t="n">
        <v>25000</v>
      </c>
      <c r="L209" t="n">
        <v>5.574109245612703</v>
      </c>
      <c r="M209" s="12" t="n">
        <v>45037</v>
      </c>
      <c r="N209" t="n">
        <v>5.5</v>
      </c>
      <c r="O209" s="12" t="n">
        <v>45042</v>
      </c>
      <c r="P209" t="n">
        <v>3</v>
      </c>
      <c r="Q209" t="inlineStr">
        <is>
          <t>SI</t>
        </is>
      </c>
      <c r="T209" t="n">
        <v>25000</v>
      </c>
      <c r="V209" t="n">
        <v>7.574109245612703</v>
      </c>
      <c r="W209" s="12" t="n">
        <v>45039</v>
      </c>
      <c r="X209" t="n">
        <v>7.5</v>
      </c>
      <c r="Y209" s="12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2" t="n">
        <v>45023</v>
      </c>
      <c r="H210" t="inlineStr"/>
      <c r="J210" t="n">
        <v>24000</v>
      </c>
      <c r="L210" t="n">
        <v>5.574109245612703</v>
      </c>
      <c r="M210" s="12" t="n">
        <v>45028</v>
      </c>
      <c r="N210" t="n">
        <v>5.5</v>
      </c>
      <c r="O210" s="12" t="n">
        <v>45033</v>
      </c>
      <c r="P210" t="n">
        <v>11</v>
      </c>
      <c r="Q210" t="inlineStr">
        <is>
          <t>SI</t>
        </is>
      </c>
      <c r="T210" t="n">
        <v>24000</v>
      </c>
      <c r="V210" t="n">
        <v>7.574109245612703</v>
      </c>
      <c r="W210" s="12" t="n">
        <v>45030</v>
      </c>
      <c r="X210" t="n">
        <v>7.5</v>
      </c>
      <c r="Y210" s="12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2" t="n">
        <v>45023</v>
      </c>
      <c r="H211" t="inlineStr"/>
      <c r="J211" t="n">
        <v>24000</v>
      </c>
      <c r="L211" t="n">
        <v>5.574109245612703</v>
      </c>
      <c r="M211" s="12" t="n">
        <v>45028</v>
      </c>
      <c r="N211" t="n">
        <v>5.5</v>
      </c>
      <c r="O211" s="12" t="n">
        <v>45033</v>
      </c>
      <c r="P211" t="n">
        <v>11</v>
      </c>
      <c r="Q211" t="inlineStr">
        <is>
          <t>SI</t>
        </is>
      </c>
      <c r="T211" t="n">
        <v>24000</v>
      </c>
      <c r="V211" t="n">
        <v>7.574109245612703</v>
      </c>
      <c r="W211" s="12" t="n">
        <v>45030</v>
      </c>
      <c r="X211" t="n">
        <v>7.5</v>
      </c>
      <c r="Y211" s="12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2" t="n">
        <v>45022</v>
      </c>
      <c r="H212" t="inlineStr"/>
      <c r="J212" t="n">
        <v>22000</v>
      </c>
      <c r="T212" t="n">
        <v>22000</v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2" t="n">
        <v>45022</v>
      </c>
      <c r="H213" t="inlineStr"/>
      <c r="J213" t="n">
        <v>22000</v>
      </c>
      <c r="T213" t="n">
        <v>22000</v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2" t="n">
        <v>45022</v>
      </c>
      <c r="H214" t="inlineStr"/>
      <c r="J214" t="n">
        <v>22000</v>
      </c>
      <c r="T214" t="n">
        <v>22000</v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2" t="n">
        <v>45044</v>
      </c>
      <c r="H215" t="inlineStr"/>
      <c r="J215" t="n">
        <v>24000</v>
      </c>
      <c r="T215" t="n">
        <v>24000</v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2" t="n">
        <v>45018</v>
      </c>
      <c r="H216" t="inlineStr"/>
      <c r="J216" t="n">
        <v>19958</v>
      </c>
      <c r="L216" t="n">
        <v>7.5</v>
      </c>
      <c r="M216" s="12" t="n">
        <v>45025</v>
      </c>
      <c r="N216" t="n">
        <v>9.5</v>
      </c>
      <c r="O216" s="12" t="n">
        <v>45034</v>
      </c>
      <c r="P216" t="n">
        <v>10</v>
      </c>
      <c r="Q216" t="inlineStr">
        <is>
          <t>SI</t>
        </is>
      </c>
      <c r="T216" t="n">
        <v>19958</v>
      </c>
      <c r="V216" t="n">
        <v>9.5</v>
      </c>
      <c r="W216" s="12" t="n">
        <v>45027</v>
      </c>
      <c r="X216" t="n">
        <v>11.5</v>
      </c>
      <c r="Y216" s="12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2" t="n">
        <v>45019</v>
      </c>
      <c r="H217" t="inlineStr"/>
      <c r="J217" t="n">
        <v>19958</v>
      </c>
      <c r="L217" t="n">
        <v>7.5</v>
      </c>
      <c r="M217" s="12" t="n">
        <v>45026</v>
      </c>
      <c r="N217" t="n">
        <v>9.5</v>
      </c>
      <c r="O217" s="12" t="n">
        <v>45035</v>
      </c>
      <c r="P217" t="n">
        <v>9</v>
      </c>
      <c r="Q217" t="inlineStr">
        <is>
          <t>SI</t>
        </is>
      </c>
      <c r="T217" t="n">
        <v>19958</v>
      </c>
      <c r="V217" t="n">
        <v>9.5</v>
      </c>
      <c r="W217" s="12" t="n">
        <v>45028</v>
      </c>
      <c r="X217" t="n">
        <v>11.5</v>
      </c>
      <c r="Y217" s="12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2" t="n">
        <v>45027</v>
      </c>
      <c r="H218" t="inlineStr"/>
      <c r="J218" t="n">
        <v>19958</v>
      </c>
      <c r="L218" t="n">
        <v>7.5</v>
      </c>
      <c r="M218" s="12" t="n">
        <v>45034</v>
      </c>
      <c r="N218" t="n">
        <v>9.5</v>
      </c>
      <c r="O218" s="12" t="n">
        <v>45043</v>
      </c>
      <c r="P218" t="n">
        <v>2</v>
      </c>
      <c r="Q218" t="inlineStr">
        <is>
          <t>Mes 5</t>
        </is>
      </c>
      <c r="T218" t="n">
        <v>19958</v>
      </c>
      <c r="V218" t="n">
        <v>9.5</v>
      </c>
      <c r="W218" s="12" t="n">
        <v>45036</v>
      </c>
      <c r="X218" t="n">
        <v>11.5</v>
      </c>
      <c r="Y218" s="12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2" t="n">
        <v>45019</v>
      </c>
      <c r="H219" t="inlineStr"/>
      <c r="J219" t="n">
        <v>19958</v>
      </c>
      <c r="L219" t="n">
        <v>7.5</v>
      </c>
      <c r="M219" s="12" t="n">
        <v>45026</v>
      </c>
      <c r="N219" t="n">
        <v>9.5</v>
      </c>
      <c r="O219" s="12" t="n">
        <v>45035</v>
      </c>
      <c r="P219" t="n">
        <v>9</v>
      </c>
      <c r="Q219" t="inlineStr">
        <is>
          <t>SI</t>
        </is>
      </c>
      <c r="T219" t="n">
        <v>19958</v>
      </c>
      <c r="V219" t="n">
        <v>9.5</v>
      </c>
      <c r="W219" s="12" t="n">
        <v>45028</v>
      </c>
      <c r="X219" t="n">
        <v>11.5</v>
      </c>
      <c r="Y219" s="12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2" t="n">
        <v>45012</v>
      </c>
      <c r="H220" t="inlineStr"/>
      <c r="J220" t="n">
        <v>19958</v>
      </c>
      <c r="L220" t="n">
        <v>7.5</v>
      </c>
      <c r="M220" s="12" t="n">
        <v>45019</v>
      </c>
      <c r="N220" t="n">
        <v>9.5</v>
      </c>
      <c r="O220" s="12" t="n">
        <v>45028</v>
      </c>
      <c r="P220" t="n">
        <v>15</v>
      </c>
      <c r="Q220" t="inlineStr">
        <is>
          <t>SI</t>
        </is>
      </c>
      <c r="T220" t="n">
        <v>19958</v>
      </c>
      <c r="V220" t="n">
        <v>9.5</v>
      </c>
      <c r="W220" s="12" t="n">
        <v>45021</v>
      </c>
      <c r="X220" t="n">
        <v>11.5</v>
      </c>
      <c r="Y220" s="12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2" t="n">
        <v>45012</v>
      </c>
      <c r="H221" t="inlineStr"/>
      <c r="J221" t="n">
        <v>19967</v>
      </c>
      <c r="L221" t="n">
        <v>7.5</v>
      </c>
      <c r="M221" s="12" t="n">
        <v>45019</v>
      </c>
      <c r="N221" t="n">
        <v>9.5</v>
      </c>
      <c r="O221" s="12" t="n">
        <v>45028</v>
      </c>
      <c r="P221" t="n">
        <v>15</v>
      </c>
      <c r="Q221" t="inlineStr">
        <is>
          <t>SI</t>
        </is>
      </c>
      <c r="T221" t="n">
        <v>19967</v>
      </c>
      <c r="V221" t="n">
        <v>9.5</v>
      </c>
      <c r="W221" s="12" t="n">
        <v>45021</v>
      </c>
      <c r="X221" t="n">
        <v>11.5</v>
      </c>
      <c r="Y221" s="12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2" t="n">
        <v>45020</v>
      </c>
      <c r="H222" t="inlineStr"/>
      <c r="J222" t="n">
        <v>29</v>
      </c>
      <c r="L222" t="n">
        <v>7.5</v>
      </c>
      <c r="M222" s="12" t="n">
        <v>45027</v>
      </c>
      <c r="N222" t="n">
        <v>9.5</v>
      </c>
      <c r="O222" s="12" t="n">
        <v>45036</v>
      </c>
      <c r="P222" t="n">
        <v>8</v>
      </c>
      <c r="Q222" t="inlineStr">
        <is>
          <t>SI</t>
        </is>
      </c>
      <c r="T222" t="n">
        <v>29</v>
      </c>
      <c r="V222" t="n">
        <v>9.5</v>
      </c>
      <c r="W222" s="12" t="n">
        <v>45029</v>
      </c>
      <c r="X222" t="n">
        <v>11.5</v>
      </c>
      <c r="Y222" s="12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2" t="n">
        <v>45020</v>
      </c>
      <c r="H223" t="inlineStr"/>
      <c r="J223" t="n">
        <v>31</v>
      </c>
      <c r="L223" t="n">
        <v>7.5</v>
      </c>
      <c r="M223" s="12" t="n">
        <v>45027</v>
      </c>
      <c r="N223" t="n">
        <v>9.5</v>
      </c>
      <c r="O223" s="12" t="n">
        <v>45036</v>
      </c>
      <c r="P223" t="n">
        <v>8</v>
      </c>
      <c r="Q223" t="inlineStr">
        <is>
          <t>SI</t>
        </is>
      </c>
      <c r="T223" t="n">
        <v>31</v>
      </c>
      <c r="V223" t="n">
        <v>9.5</v>
      </c>
      <c r="W223" s="12" t="n">
        <v>45029</v>
      </c>
      <c r="X223" t="n">
        <v>11.5</v>
      </c>
      <c r="Y223" s="12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2" t="n">
        <v>45018</v>
      </c>
      <c r="H224" t="inlineStr"/>
      <c r="J224" t="n">
        <v>51</v>
      </c>
      <c r="L224" t="n">
        <v>7.5</v>
      </c>
      <c r="M224" s="12" t="n">
        <v>45025</v>
      </c>
      <c r="N224" t="n">
        <v>9.5</v>
      </c>
      <c r="O224" s="12" t="n">
        <v>45034</v>
      </c>
      <c r="P224" t="n">
        <v>10</v>
      </c>
      <c r="Q224" t="inlineStr">
        <is>
          <t>SI</t>
        </is>
      </c>
      <c r="T224" t="n">
        <v>51</v>
      </c>
      <c r="V224" t="n">
        <v>9.5</v>
      </c>
      <c r="W224" s="12" t="n">
        <v>45027</v>
      </c>
      <c r="X224" t="n">
        <v>11.5</v>
      </c>
      <c r="Y224" s="12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2" t="n">
        <v>45018</v>
      </c>
      <c r="H225" t="inlineStr"/>
      <c r="J225" t="n">
        <v>62</v>
      </c>
      <c r="L225" t="n">
        <v>7.5</v>
      </c>
      <c r="M225" s="12" t="n">
        <v>45025</v>
      </c>
      <c r="N225" t="n">
        <v>9.5</v>
      </c>
      <c r="O225" s="12" t="n">
        <v>45034</v>
      </c>
      <c r="P225" t="n">
        <v>10</v>
      </c>
      <c r="Q225" t="inlineStr">
        <is>
          <t>SI</t>
        </is>
      </c>
      <c r="T225" t="n">
        <v>62</v>
      </c>
      <c r="V225" t="n">
        <v>9.5</v>
      </c>
      <c r="W225" s="12" t="n">
        <v>45027</v>
      </c>
      <c r="X225" t="n">
        <v>11.5</v>
      </c>
      <c r="Y225" s="12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2" t="n">
        <v>45019</v>
      </c>
      <c r="H226" t="inlineStr"/>
      <c r="J226" t="n">
        <v>23995</v>
      </c>
      <c r="L226" t="n">
        <v>7.5</v>
      </c>
      <c r="M226" s="12" t="n">
        <v>45026</v>
      </c>
      <c r="N226" t="n">
        <v>9.5</v>
      </c>
      <c r="O226" s="12" t="n">
        <v>45035</v>
      </c>
      <c r="P226" t="n">
        <v>9</v>
      </c>
      <c r="Q226" t="inlineStr">
        <is>
          <t>SI</t>
        </is>
      </c>
      <c r="T226" t="n">
        <v>23995</v>
      </c>
      <c r="V226" t="n">
        <v>9.5</v>
      </c>
      <c r="W226" s="12" t="n">
        <v>45028</v>
      </c>
      <c r="X226" t="n">
        <v>11.5</v>
      </c>
      <c r="Y226" s="12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2" t="n">
        <v>45003</v>
      </c>
      <c r="H227" t="inlineStr"/>
      <c r="J227" t="n">
        <v>21600</v>
      </c>
      <c r="L227" t="n">
        <v>5.449612403100775</v>
      </c>
      <c r="M227" s="12" t="n">
        <v>45008</v>
      </c>
      <c r="N227" t="n">
        <v>10</v>
      </c>
      <c r="O227" s="12" t="n">
        <v>45018</v>
      </c>
      <c r="P227" t="n">
        <v>24</v>
      </c>
      <c r="Q227" t="inlineStr">
        <is>
          <t>SI</t>
        </is>
      </c>
      <c r="S227" t="n">
        <v>21600</v>
      </c>
      <c r="V227" t="n">
        <v>7.449612403100775</v>
      </c>
      <c r="W227" s="12" t="n">
        <v>45010</v>
      </c>
      <c r="X227" t="n">
        <v>12</v>
      </c>
      <c r="Y227" s="12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2" t="n">
        <v>45003</v>
      </c>
      <c r="H228" t="inlineStr"/>
      <c r="J228" t="n">
        <v>24000</v>
      </c>
      <c r="L228" t="n">
        <v>5.449612403100775</v>
      </c>
      <c r="M228" s="12" t="n">
        <v>45008</v>
      </c>
      <c r="N228" t="n">
        <v>10</v>
      </c>
      <c r="O228" s="12" t="n">
        <v>45018</v>
      </c>
      <c r="P228" t="n">
        <v>24</v>
      </c>
      <c r="Q228" t="inlineStr">
        <is>
          <t>SI</t>
        </is>
      </c>
      <c r="S228" t="n">
        <v>24000</v>
      </c>
      <c r="V228" t="n">
        <v>7.449612403100775</v>
      </c>
      <c r="W228" s="12" t="n">
        <v>45010</v>
      </c>
      <c r="X228" t="n">
        <v>12</v>
      </c>
      <c r="Y228" s="12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2" t="n">
        <v>45013</v>
      </c>
      <c r="H229" t="inlineStr"/>
      <c r="J229" t="n">
        <v>24000</v>
      </c>
      <c r="L229" t="n">
        <v>5.449612403100775</v>
      </c>
      <c r="M229" s="12" t="n">
        <v>45018</v>
      </c>
      <c r="N229" t="n">
        <v>10</v>
      </c>
      <c r="O229" s="12" t="n">
        <v>45028</v>
      </c>
      <c r="P229" t="n">
        <v>15</v>
      </c>
      <c r="Q229" t="inlineStr">
        <is>
          <t>SI</t>
        </is>
      </c>
      <c r="T229" t="n">
        <v>24000</v>
      </c>
      <c r="V229" t="n">
        <v>7.449612403100775</v>
      </c>
      <c r="W229" s="12" t="n">
        <v>45020</v>
      </c>
      <c r="X229" t="n">
        <v>12</v>
      </c>
      <c r="Y229" s="12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2" t="n">
        <v>44995</v>
      </c>
      <c r="H230" t="inlineStr"/>
      <c r="I230" t="n">
        <v>25000</v>
      </c>
      <c r="S230" t="n">
        <v>25000</v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2" t="n">
        <v>44995</v>
      </c>
      <c r="H231" t="inlineStr"/>
      <c r="I231" t="n">
        <v>24000</v>
      </c>
      <c r="S231" t="n">
        <v>24000</v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2" t="n">
        <v>44997</v>
      </c>
      <c r="H232" t="inlineStr"/>
      <c r="I232" t="n">
        <v>24000</v>
      </c>
      <c r="S232" t="n">
        <v>24000</v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2" t="n">
        <v>44997</v>
      </c>
      <c r="H233" t="inlineStr"/>
      <c r="I233" t="n">
        <v>24000</v>
      </c>
      <c r="S233" t="n">
        <v>24000</v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2" t="n">
        <v>45006</v>
      </c>
      <c r="H234" t="inlineStr"/>
      <c r="I234" t="n">
        <v>24000</v>
      </c>
      <c r="S234" t="n">
        <v>24000</v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2" t="n">
        <v>45036</v>
      </c>
      <c r="H235" t="inlineStr"/>
      <c r="J235" t="n">
        <v>24000</v>
      </c>
      <c r="L235" t="n">
        <v>5.574109245612703</v>
      </c>
      <c r="M235" s="12" t="n">
        <v>45041</v>
      </c>
      <c r="N235" t="n">
        <v>5.5</v>
      </c>
      <c r="O235" s="12" t="n">
        <v>45046</v>
      </c>
      <c r="P235" t="n">
        <v>0</v>
      </c>
      <c r="Q235" t="inlineStr">
        <is>
          <t>Mes 5</t>
        </is>
      </c>
      <c r="U235" s="14" t="n">
        <v>24000</v>
      </c>
      <c r="V235" t="n">
        <v>7.574109245612703</v>
      </c>
      <c r="W235" s="12" t="n">
        <v>45043</v>
      </c>
      <c r="X235" t="n">
        <v>7.5</v>
      </c>
      <c r="Y235" s="12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2" t="n">
        <v>45036</v>
      </c>
      <c r="H236" t="inlineStr"/>
      <c r="J236" t="n">
        <v>24000</v>
      </c>
      <c r="L236" t="n">
        <v>5.574109245612703</v>
      </c>
      <c r="M236" s="12" t="n">
        <v>45041</v>
      </c>
      <c r="N236" t="n">
        <v>5.5</v>
      </c>
      <c r="O236" s="12" t="n">
        <v>45046</v>
      </c>
      <c r="P236" t="n">
        <v>0</v>
      </c>
      <c r="Q236" t="inlineStr">
        <is>
          <t>Mes 5</t>
        </is>
      </c>
      <c r="U236" s="14" t="n">
        <v>24000</v>
      </c>
      <c r="V236" t="n">
        <v>7.574109245612703</v>
      </c>
      <c r="W236" s="12" t="n">
        <v>45043</v>
      </c>
      <c r="X236" t="n">
        <v>7.5</v>
      </c>
      <c r="Y236" s="12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2" t="n">
        <v>45023</v>
      </c>
      <c r="H237" t="inlineStr"/>
      <c r="J237" t="n">
        <v>24000</v>
      </c>
      <c r="L237" t="n">
        <v>5.574109245612703</v>
      </c>
      <c r="M237" s="12" t="n">
        <v>45028</v>
      </c>
      <c r="N237" t="n">
        <v>5.5</v>
      </c>
      <c r="O237" s="12" t="n">
        <v>45033</v>
      </c>
      <c r="P237" t="n">
        <v>11</v>
      </c>
      <c r="Q237" t="inlineStr">
        <is>
          <t>SI</t>
        </is>
      </c>
      <c r="T237" t="n">
        <v>24000</v>
      </c>
      <c r="V237" t="n">
        <v>7.574109245612703</v>
      </c>
      <c r="W237" s="12" t="n">
        <v>45030</v>
      </c>
      <c r="X237" t="n">
        <v>7.5</v>
      </c>
      <c r="Y237" s="12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2" t="n">
        <v>45019</v>
      </c>
      <c r="H238" t="inlineStr"/>
      <c r="J238" t="n">
        <v>24000</v>
      </c>
      <c r="L238" t="n">
        <v>5.574109245612703</v>
      </c>
      <c r="M238" s="12" t="n">
        <v>45024</v>
      </c>
      <c r="N238" t="n">
        <v>5.5</v>
      </c>
      <c r="O238" s="12" t="n">
        <v>45029</v>
      </c>
      <c r="P238" t="n">
        <v>14</v>
      </c>
      <c r="Q238" t="inlineStr">
        <is>
          <t>SI</t>
        </is>
      </c>
      <c r="T238" t="n">
        <v>24000</v>
      </c>
      <c r="V238" t="n">
        <v>7.574109245612703</v>
      </c>
      <c r="W238" s="12" t="n">
        <v>45026</v>
      </c>
      <c r="X238" t="n">
        <v>7.5</v>
      </c>
      <c r="Y238" s="12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2" t="n">
        <v>45019</v>
      </c>
      <c r="H239" t="inlineStr"/>
      <c r="J239" t="n">
        <v>24000</v>
      </c>
      <c r="L239" t="n">
        <v>5.574109245612703</v>
      </c>
      <c r="M239" s="12" t="n">
        <v>45024</v>
      </c>
      <c r="N239" t="n">
        <v>5.5</v>
      </c>
      <c r="O239" s="12" t="n">
        <v>45029</v>
      </c>
      <c r="P239" t="n">
        <v>14</v>
      </c>
      <c r="Q239" t="inlineStr">
        <is>
          <t>SI</t>
        </is>
      </c>
      <c r="T239" t="n">
        <v>24000</v>
      </c>
      <c r="V239" t="n">
        <v>7.574109245612703</v>
      </c>
      <c r="W239" s="12" t="n">
        <v>45026</v>
      </c>
      <c r="X239" t="n">
        <v>7.5</v>
      </c>
      <c r="Y239" s="12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2" t="n">
        <v>45019</v>
      </c>
      <c r="H240" t="inlineStr"/>
      <c r="J240" t="n">
        <v>24000</v>
      </c>
      <c r="L240" t="n">
        <v>5.574109245612703</v>
      </c>
      <c r="M240" s="12" t="n">
        <v>45024</v>
      </c>
      <c r="N240" t="n">
        <v>5.5</v>
      </c>
      <c r="O240" s="12" t="n">
        <v>45029</v>
      </c>
      <c r="P240" t="n">
        <v>14</v>
      </c>
      <c r="Q240" t="inlineStr">
        <is>
          <t>SI</t>
        </is>
      </c>
      <c r="T240" t="n">
        <v>24000</v>
      </c>
      <c r="V240" t="n">
        <v>7.574109245612703</v>
      </c>
      <c r="W240" s="12" t="n">
        <v>45026</v>
      </c>
      <c r="X240" t="n">
        <v>7.5</v>
      </c>
      <c r="Y240" s="12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2" t="n">
        <v>45019</v>
      </c>
      <c r="H241" t="inlineStr"/>
      <c r="J241" t="n">
        <v>25000</v>
      </c>
      <c r="L241" t="n">
        <v>5.574109245612703</v>
      </c>
      <c r="M241" s="12" t="n">
        <v>45024</v>
      </c>
      <c r="N241" t="n">
        <v>5.5</v>
      </c>
      <c r="O241" s="12" t="n">
        <v>45029</v>
      </c>
      <c r="P241" t="n">
        <v>14</v>
      </c>
      <c r="Q241" t="inlineStr">
        <is>
          <t>SI</t>
        </is>
      </c>
      <c r="T241" t="n">
        <v>25000</v>
      </c>
      <c r="V241" t="n">
        <v>7.574109245612703</v>
      </c>
      <c r="W241" s="12" t="n">
        <v>45026</v>
      </c>
      <c r="X241" t="n">
        <v>7.5</v>
      </c>
      <c r="Y241" s="12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2" t="n">
        <v>45036</v>
      </c>
      <c r="H242" t="inlineStr"/>
      <c r="J242" t="n">
        <v>24000</v>
      </c>
      <c r="L242" t="n">
        <v>5.574109245612703</v>
      </c>
      <c r="M242" s="12" t="n">
        <v>45041</v>
      </c>
      <c r="N242" t="n">
        <v>5.5</v>
      </c>
      <c r="O242" s="12" t="n">
        <v>45046</v>
      </c>
      <c r="P242" t="n">
        <v>0</v>
      </c>
      <c r="Q242" t="inlineStr">
        <is>
          <t>Mes 5</t>
        </is>
      </c>
      <c r="U242" s="14" t="n">
        <v>24000</v>
      </c>
      <c r="V242" t="n">
        <v>7.574109245612703</v>
      </c>
      <c r="W242" s="12" t="n">
        <v>45043</v>
      </c>
      <c r="X242" t="n">
        <v>7.5</v>
      </c>
      <c r="Y242" s="12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2" t="n">
        <v>45036</v>
      </c>
      <c r="H243" t="inlineStr"/>
      <c r="J243" t="n">
        <v>24000</v>
      </c>
      <c r="L243" t="n">
        <v>5.574109245612703</v>
      </c>
      <c r="M243" s="12" t="n">
        <v>45041</v>
      </c>
      <c r="N243" t="n">
        <v>5.5</v>
      </c>
      <c r="O243" s="12" t="n">
        <v>45046</v>
      </c>
      <c r="P243" t="n">
        <v>0</v>
      </c>
      <c r="Q243" t="inlineStr">
        <is>
          <t>Mes 5</t>
        </is>
      </c>
      <c r="U243" s="14" t="n">
        <v>24000</v>
      </c>
      <c r="V243" t="n">
        <v>7.574109245612703</v>
      </c>
      <c r="W243" s="12" t="n">
        <v>45043</v>
      </c>
      <c r="X243" t="n">
        <v>7.5</v>
      </c>
      <c r="Y243" s="12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2" t="n">
        <v>45036</v>
      </c>
      <c r="H244" t="inlineStr"/>
      <c r="J244" t="n">
        <v>25000</v>
      </c>
      <c r="L244" t="n">
        <v>5.574109245612703</v>
      </c>
      <c r="M244" s="12" t="n">
        <v>45041</v>
      </c>
      <c r="N244" t="n">
        <v>5.5</v>
      </c>
      <c r="O244" s="12" t="n">
        <v>45046</v>
      </c>
      <c r="P244" t="n">
        <v>0</v>
      </c>
      <c r="Q244" t="inlineStr">
        <is>
          <t>Mes 5</t>
        </is>
      </c>
      <c r="U244" s="14" t="n">
        <v>25000</v>
      </c>
      <c r="V244" t="n">
        <v>7.574109245612703</v>
      </c>
      <c r="W244" s="12" t="n">
        <v>45043</v>
      </c>
      <c r="X244" t="n">
        <v>7.5</v>
      </c>
      <c r="Y244" s="12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2" t="n">
        <v>45036</v>
      </c>
      <c r="H245" t="inlineStr"/>
      <c r="J245" t="n">
        <v>25000</v>
      </c>
      <c r="L245" t="n">
        <v>5.574109245612703</v>
      </c>
      <c r="M245" s="12" t="n">
        <v>45041</v>
      </c>
      <c r="N245" t="n">
        <v>5.5</v>
      </c>
      <c r="O245" s="12" t="n">
        <v>45046</v>
      </c>
      <c r="P245" t="n">
        <v>0</v>
      </c>
      <c r="Q245" t="inlineStr">
        <is>
          <t>Mes 5</t>
        </is>
      </c>
      <c r="U245" s="14" t="n">
        <v>25000</v>
      </c>
      <c r="V245" t="n">
        <v>7.574109245612703</v>
      </c>
      <c r="W245" s="12" t="n">
        <v>45043</v>
      </c>
      <c r="X245" t="n">
        <v>7.5</v>
      </c>
      <c r="Y245" s="12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2" t="n">
        <v>45023</v>
      </c>
      <c r="H246" t="inlineStr"/>
      <c r="J246" t="n">
        <v>25000</v>
      </c>
      <c r="L246" t="n">
        <v>5.574109245612703</v>
      </c>
      <c r="M246" s="12" t="n">
        <v>45028</v>
      </c>
      <c r="N246" t="n">
        <v>5.5</v>
      </c>
      <c r="O246" s="12" t="n">
        <v>45033</v>
      </c>
      <c r="P246" t="n">
        <v>11</v>
      </c>
      <c r="Q246" t="inlineStr">
        <is>
          <t>SI</t>
        </is>
      </c>
      <c r="T246" t="n">
        <v>25000</v>
      </c>
      <c r="V246" t="n">
        <v>7.574109245612703</v>
      </c>
      <c r="W246" s="12" t="n">
        <v>45030</v>
      </c>
      <c r="X246" t="n">
        <v>7.5</v>
      </c>
      <c r="Y246" s="12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2" t="n">
        <v>45036</v>
      </c>
      <c r="H247" t="inlineStr"/>
      <c r="J247" t="n">
        <v>25000</v>
      </c>
      <c r="L247" t="n">
        <v>5.574109245612703</v>
      </c>
      <c r="M247" s="12" t="n">
        <v>45041</v>
      </c>
      <c r="N247" t="n">
        <v>5.5</v>
      </c>
      <c r="O247" s="12" t="n">
        <v>45046</v>
      </c>
      <c r="P247" t="n">
        <v>0</v>
      </c>
      <c r="Q247" t="inlineStr">
        <is>
          <t>Mes 5</t>
        </is>
      </c>
      <c r="U247" s="14" t="n">
        <v>25000</v>
      </c>
      <c r="V247" t="n">
        <v>7.574109245612703</v>
      </c>
      <c r="W247" s="12" t="n">
        <v>45043</v>
      </c>
      <c r="X247" t="n">
        <v>7.5</v>
      </c>
      <c r="Y247" s="12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2" t="n">
        <v>45036</v>
      </c>
      <c r="H248" t="inlineStr"/>
      <c r="J248" t="n">
        <v>24000</v>
      </c>
      <c r="L248" t="n">
        <v>5.574109245612703</v>
      </c>
      <c r="M248" s="12" t="n">
        <v>45041</v>
      </c>
      <c r="N248" t="n">
        <v>5.5</v>
      </c>
      <c r="O248" s="12" t="n">
        <v>45046</v>
      </c>
      <c r="P248" t="n">
        <v>0</v>
      </c>
      <c r="Q248" t="inlineStr">
        <is>
          <t>Mes 5</t>
        </is>
      </c>
      <c r="U248" s="14" t="n">
        <v>24000</v>
      </c>
      <c r="V248" t="n">
        <v>7.574109245612703</v>
      </c>
      <c r="W248" s="12" t="n">
        <v>45043</v>
      </c>
      <c r="X248" t="n">
        <v>7.5</v>
      </c>
      <c r="Y248" s="12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2" t="n">
        <v>45019</v>
      </c>
      <c r="H249" t="inlineStr"/>
      <c r="J249" t="n">
        <v>24000</v>
      </c>
      <c r="L249" t="n">
        <v>5.574109245612703</v>
      </c>
      <c r="M249" s="12" t="n">
        <v>45024</v>
      </c>
      <c r="N249" t="n">
        <v>5.5</v>
      </c>
      <c r="O249" s="12" t="n">
        <v>45029</v>
      </c>
      <c r="P249" t="n">
        <v>14</v>
      </c>
      <c r="Q249" t="inlineStr">
        <is>
          <t>SI</t>
        </is>
      </c>
      <c r="T249" t="n">
        <v>24000</v>
      </c>
      <c r="V249" t="n">
        <v>7.574109245612703</v>
      </c>
      <c r="W249" s="12" t="n">
        <v>45026</v>
      </c>
      <c r="X249" t="n">
        <v>7.5</v>
      </c>
      <c r="Y249" s="12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2" t="n">
        <v>45023</v>
      </c>
      <c r="H250" t="inlineStr"/>
      <c r="J250" t="n">
        <v>24000</v>
      </c>
      <c r="L250" t="n">
        <v>5.574109245612703</v>
      </c>
      <c r="M250" s="12" t="n">
        <v>45028</v>
      </c>
      <c r="N250" t="n">
        <v>5.5</v>
      </c>
      <c r="O250" s="12" t="n">
        <v>45033</v>
      </c>
      <c r="P250" t="n">
        <v>11</v>
      </c>
      <c r="Q250" t="inlineStr">
        <is>
          <t>SI</t>
        </is>
      </c>
      <c r="T250" t="n">
        <v>24000</v>
      </c>
      <c r="V250" t="n">
        <v>7.574109245612703</v>
      </c>
      <c r="W250" s="12" t="n">
        <v>45030</v>
      </c>
      <c r="X250" t="n">
        <v>7.5</v>
      </c>
      <c r="Y250" s="12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2" t="n">
        <v>45023</v>
      </c>
      <c r="H251" t="inlineStr"/>
      <c r="J251" t="n">
        <v>24000</v>
      </c>
      <c r="L251" t="n">
        <v>5.574109245612703</v>
      </c>
      <c r="M251" s="12" t="n">
        <v>45028</v>
      </c>
      <c r="N251" t="n">
        <v>5.5</v>
      </c>
      <c r="O251" s="12" t="n">
        <v>45033</v>
      </c>
      <c r="P251" t="n">
        <v>11</v>
      </c>
      <c r="Q251" t="inlineStr">
        <is>
          <t>SI</t>
        </is>
      </c>
      <c r="T251" t="n">
        <v>24000</v>
      </c>
      <c r="V251" t="n">
        <v>7.574109245612703</v>
      </c>
      <c r="W251" s="12" t="n">
        <v>45030</v>
      </c>
      <c r="X251" t="n">
        <v>7.5</v>
      </c>
      <c r="Y251" s="12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2" t="n">
        <v>45023</v>
      </c>
      <c r="H252" t="inlineStr"/>
      <c r="J252" t="n">
        <v>24000</v>
      </c>
      <c r="L252" t="n">
        <v>5.574109245612703</v>
      </c>
      <c r="M252" s="12" t="n">
        <v>45028</v>
      </c>
      <c r="N252" t="n">
        <v>5.5</v>
      </c>
      <c r="O252" s="12" t="n">
        <v>45033</v>
      </c>
      <c r="P252" t="n">
        <v>11</v>
      </c>
      <c r="Q252" t="inlineStr">
        <is>
          <t>SI</t>
        </is>
      </c>
      <c r="T252" t="n">
        <v>24000</v>
      </c>
      <c r="V252" t="n">
        <v>7.574109245612703</v>
      </c>
      <c r="W252" s="12" t="n">
        <v>45030</v>
      </c>
      <c r="X252" t="n">
        <v>7.5</v>
      </c>
      <c r="Y252" s="12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2" t="n">
        <v>45023</v>
      </c>
      <c r="H253" t="inlineStr"/>
      <c r="J253" t="n">
        <v>24000</v>
      </c>
      <c r="L253" t="n">
        <v>5.574109245612703</v>
      </c>
      <c r="M253" s="12" t="n">
        <v>45028</v>
      </c>
      <c r="N253" t="n">
        <v>5.5</v>
      </c>
      <c r="O253" s="12" t="n">
        <v>45033</v>
      </c>
      <c r="P253" t="n">
        <v>11</v>
      </c>
      <c r="Q253" t="inlineStr">
        <is>
          <t>SI</t>
        </is>
      </c>
      <c r="T253" t="n">
        <v>24000</v>
      </c>
      <c r="V253" t="n">
        <v>7.574109245612703</v>
      </c>
      <c r="W253" s="12" t="n">
        <v>45030</v>
      </c>
      <c r="X253" t="n">
        <v>7.5</v>
      </c>
      <c r="Y253" s="12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2" t="n">
        <v>45023</v>
      </c>
      <c r="H254" t="inlineStr"/>
      <c r="J254" t="n">
        <v>25000</v>
      </c>
      <c r="L254" t="n">
        <v>5.574109245612703</v>
      </c>
      <c r="M254" s="12" t="n">
        <v>45028</v>
      </c>
      <c r="N254" t="n">
        <v>5.5</v>
      </c>
      <c r="O254" s="12" t="n">
        <v>45033</v>
      </c>
      <c r="P254" t="n">
        <v>11</v>
      </c>
      <c r="Q254" t="inlineStr">
        <is>
          <t>SI</t>
        </is>
      </c>
      <c r="T254" t="n">
        <v>25000</v>
      </c>
      <c r="V254" t="n">
        <v>7.574109245612703</v>
      </c>
      <c r="W254" s="12" t="n">
        <v>45030</v>
      </c>
      <c r="X254" t="n">
        <v>7.5</v>
      </c>
      <c r="Y254" s="12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2" t="n">
        <v>45023</v>
      </c>
      <c r="H255" t="inlineStr"/>
      <c r="J255" t="n">
        <v>24000</v>
      </c>
      <c r="L255" t="n">
        <v>5.574109245612703</v>
      </c>
      <c r="M255" s="12" t="n">
        <v>45028</v>
      </c>
      <c r="N255" t="n">
        <v>5.5</v>
      </c>
      <c r="O255" s="12" t="n">
        <v>45033</v>
      </c>
      <c r="P255" t="n">
        <v>11</v>
      </c>
      <c r="Q255" t="inlineStr">
        <is>
          <t>SI</t>
        </is>
      </c>
      <c r="T255" t="n">
        <v>24000</v>
      </c>
      <c r="V255" t="n">
        <v>7.574109245612703</v>
      </c>
      <c r="W255" s="12" t="n">
        <v>45030</v>
      </c>
      <c r="X255" t="n">
        <v>7.5</v>
      </c>
      <c r="Y255" s="12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2" t="n">
        <v>45023</v>
      </c>
      <c r="H256" t="inlineStr"/>
      <c r="J256" t="n">
        <v>24000</v>
      </c>
      <c r="L256" t="n">
        <v>5.574109245612703</v>
      </c>
      <c r="M256" s="12" t="n">
        <v>45028</v>
      </c>
      <c r="N256" t="n">
        <v>5.5</v>
      </c>
      <c r="O256" s="12" t="n">
        <v>45033</v>
      </c>
      <c r="P256" t="n">
        <v>11</v>
      </c>
      <c r="Q256" t="inlineStr">
        <is>
          <t>SI</t>
        </is>
      </c>
      <c r="T256" t="n">
        <v>24000</v>
      </c>
      <c r="V256" t="n">
        <v>7.574109245612703</v>
      </c>
      <c r="W256" s="12" t="n">
        <v>45030</v>
      </c>
      <c r="X256" t="n">
        <v>7.5</v>
      </c>
      <c r="Y256" s="12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2" t="n">
        <v>45027</v>
      </c>
      <c r="H257" t="inlineStr"/>
      <c r="J257" t="n">
        <v>22000</v>
      </c>
      <c r="T257" t="n">
        <v>22000</v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2" t="n">
        <v>45027</v>
      </c>
      <c r="H258" t="inlineStr"/>
      <c r="J258" t="n">
        <v>22000</v>
      </c>
      <c r="T258" t="n">
        <v>22000</v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2" t="n">
        <v>45027</v>
      </c>
      <c r="H259" t="inlineStr"/>
      <c r="J259" t="n">
        <v>22000</v>
      </c>
      <c r="T259" t="n">
        <v>22000</v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2" t="n">
        <v>45027</v>
      </c>
      <c r="H260" t="inlineStr"/>
      <c r="J260" t="n">
        <v>22000</v>
      </c>
      <c r="T260" t="n">
        <v>22000</v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2" t="n">
        <v>45027</v>
      </c>
      <c r="H261" t="inlineStr"/>
      <c r="J261" t="n">
        <v>22000</v>
      </c>
      <c r="T261" t="n">
        <v>22000</v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2" t="n">
        <v>45027</v>
      </c>
      <c r="H262" t="inlineStr"/>
      <c r="J262" t="n">
        <v>22000</v>
      </c>
      <c r="T262" t="n">
        <v>22000</v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2" t="n">
        <v>45019</v>
      </c>
      <c r="H263" t="inlineStr"/>
      <c r="J263" t="n">
        <v>19958</v>
      </c>
      <c r="L263" t="n">
        <v>7.5</v>
      </c>
      <c r="M263" s="12" t="n">
        <v>45026</v>
      </c>
      <c r="N263" t="n">
        <v>9.5</v>
      </c>
      <c r="O263" s="12" t="n">
        <v>45035</v>
      </c>
      <c r="P263" t="n">
        <v>9</v>
      </c>
      <c r="Q263" t="inlineStr">
        <is>
          <t>SI</t>
        </is>
      </c>
      <c r="T263" t="n">
        <v>19958</v>
      </c>
      <c r="V263" t="n">
        <v>9.5</v>
      </c>
      <c r="W263" s="12" t="n">
        <v>45028</v>
      </c>
      <c r="X263" t="n">
        <v>11.5</v>
      </c>
      <c r="Y263" s="12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45027</v>
      </c>
      <c r="H264" t="inlineStr"/>
      <c r="J264" t="n">
        <v>19958</v>
      </c>
      <c r="L264" t="n">
        <v>7.5</v>
      </c>
      <c r="M264" s="12" t="n">
        <v>45034</v>
      </c>
      <c r="N264" t="n">
        <v>9.5</v>
      </c>
      <c r="O264" s="12" t="n">
        <v>45043</v>
      </c>
      <c r="P264" t="n">
        <v>2</v>
      </c>
      <c r="Q264" t="inlineStr">
        <is>
          <t>Mes 5</t>
        </is>
      </c>
      <c r="T264" t="n">
        <v>19958</v>
      </c>
      <c r="V264" t="n">
        <v>9.5</v>
      </c>
      <c r="W264" s="12" t="n">
        <v>45036</v>
      </c>
      <c r="X264" t="n">
        <v>11.5</v>
      </c>
      <c r="Y264" s="12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2" t="n">
        <v>45019</v>
      </c>
      <c r="H265" t="inlineStr"/>
      <c r="J265" t="n">
        <v>19958</v>
      </c>
      <c r="L265" t="n">
        <v>7.5</v>
      </c>
      <c r="M265" s="12" t="n">
        <v>45026</v>
      </c>
      <c r="N265" t="n">
        <v>9.5</v>
      </c>
      <c r="O265" s="12" t="n">
        <v>45035</v>
      </c>
      <c r="P265" t="n">
        <v>9</v>
      </c>
      <c r="Q265" t="inlineStr">
        <is>
          <t>SI</t>
        </is>
      </c>
      <c r="T265" t="n">
        <v>19958</v>
      </c>
      <c r="V265" t="n">
        <v>9.5</v>
      </c>
      <c r="W265" s="12" t="n">
        <v>45028</v>
      </c>
      <c r="X265" t="n">
        <v>11.5</v>
      </c>
      <c r="Y265" s="12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2" t="n">
        <v>45012</v>
      </c>
      <c r="H266" t="inlineStr"/>
      <c r="J266" t="n">
        <v>19958</v>
      </c>
      <c r="L266" t="n">
        <v>7.5</v>
      </c>
      <c r="M266" s="12" t="n">
        <v>45019</v>
      </c>
      <c r="N266" t="n">
        <v>9.5</v>
      </c>
      <c r="O266" s="12" t="n">
        <v>45028</v>
      </c>
      <c r="P266" t="n">
        <v>15</v>
      </c>
      <c r="Q266" t="inlineStr">
        <is>
          <t>SI</t>
        </is>
      </c>
      <c r="T266" t="n">
        <v>19958</v>
      </c>
      <c r="V266" t="n">
        <v>9.5</v>
      </c>
      <c r="W266" s="12" t="n">
        <v>45021</v>
      </c>
      <c r="X266" t="n">
        <v>11.5</v>
      </c>
      <c r="Y266" s="12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2" t="n">
        <v>45020</v>
      </c>
      <c r="H267" t="inlineStr"/>
      <c r="J267" t="n">
        <v>14378</v>
      </c>
      <c r="L267" t="n">
        <v>7.5</v>
      </c>
      <c r="M267" s="12" t="n">
        <v>45027</v>
      </c>
      <c r="N267" t="n">
        <v>9.5</v>
      </c>
      <c r="O267" s="12" t="n">
        <v>45036</v>
      </c>
      <c r="P267" t="n">
        <v>8</v>
      </c>
      <c r="Q267" t="inlineStr">
        <is>
          <t>SI</t>
        </is>
      </c>
      <c r="T267" t="n">
        <v>14378</v>
      </c>
      <c r="V267" t="n">
        <v>9.5</v>
      </c>
      <c r="W267" s="12" t="n">
        <v>45029</v>
      </c>
      <c r="X267" t="n">
        <v>11.5</v>
      </c>
      <c r="Y267" s="12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2" t="n">
        <v>45020</v>
      </c>
      <c r="H268" t="inlineStr"/>
      <c r="J268" t="n">
        <v>9870</v>
      </c>
      <c r="L268" t="n">
        <v>7.5</v>
      </c>
      <c r="M268" s="12" t="n">
        <v>45027</v>
      </c>
      <c r="N268" t="n">
        <v>9.5</v>
      </c>
      <c r="O268" s="12" t="n">
        <v>45036</v>
      </c>
      <c r="P268" t="n">
        <v>8</v>
      </c>
      <c r="Q268" t="inlineStr">
        <is>
          <t>SI</t>
        </is>
      </c>
      <c r="T268" t="n">
        <v>9870</v>
      </c>
      <c r="V268" t="n">
        <v>9.5</v>
      </c>
      <c r="W268" s="12" t="n">
        <v>45029</v>
      </c>
      <c r="X268" t="n">
        <v>11.5</v>
      </c>
      <c r="Y268" s="12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2" t="n">
        <v>45019</v>
      </c>
      <c r="H269" t="inlineStr"/>
      <c r="J269" t="n">
        <v>23995</v>
      </c>
      <c r="L269" t="n">
        <v>7.5</v>
      </c>
      <c r="M269" s="12" t="n">
        <v>45026</v>
      </c>
      <c r="N269" t="n">
        <v>9.5</v>
      </c>
      <c r="O269" s="12" t="n">
        <v>45035</v>
      </c>
      <c r="P269" t="n">
        <v>9</v>
      </c>
      <c r="Q269" t="inlineStr">
        <is>
          <t>SI</t>
        </is>
      </c>
      <c r="T269" t="n">
        <v>23995</v>
      </c>
      <c r="V269" t="n">
        <v>9.5</v>
      </c>
      <c r="W269" s="12" t="n">
        <v>45028</v>
      </c>
      <c r="X269" t="n">
        <v>11.5</v>
      </c>
      <c r="Y269" s="12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2" t="n">
        <v>45018</v>
      </c>
      <c r="H270" t="inlineStr"/>
      <c r="J270" t="n">
        <v>20000</v>
      </c>
      <c r="L270" t="n">
        <v>5.142011834319526</v>
      </c>
      <c r="M270" s="12" t="n">
        <v>45023</v>
      </c>
      <c r="N270" t="n">
        <v>7.5</v>
      </c>
      <c r="O270" s="12" t="n">
        <v>45030</v>
      </c>
      <c r="P270" t="n">
        <v>12</v>
      </c>
      <c r="Q270" t="inlineStr">
        <is>
          <t>SI</t>
        </is>
      </c>
      <c r="T270" t="n">
        <v>20000</v>
      </c>
      <c r="V270" t="n">
        <v>7.142011834319526</v>
      </c>
      <c r="W270" s="12" t="n">
        <v>45025</v>
      </c>
      <c r="X270" t="n">
        <v>9.5</v>
      </c>
      <c r="Y270" s="12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2" t="n">
        <v>45003</v>
      </c>
      <c r="H271" t="inlineStr"/>
      <c r="J271" t="n">
        <v>24000</v>
      </c>
      <c r="L271" t="n">
        <v>5.449612403100775</v>
      </c>
      <c r="M271" s="12" t="n">
        <v>45008</v>
      </c>
      <c r="N271" t="n">
        <v>10</v>
      </c>
      <c r="O271" s="12" t="n">
        <v>45018</v>
      </c>
      <c r="P271" t="n">
        <v>24</v>
      </c>
      <c r="Q271" t="inlineStr">
        <is>
          <t>SI</t>
        </is>
      </c>
      <c r="S271" t="n">
        <v>24000</v>
      </c>
      <c r="V271" t="n">
        <v>7.449612403100775</v>
      </c>
      <c r="W271" s="12" t="n">
        <v>45010</v>
      </c>
      <c r="X271" t="n">
        <v>12</v>
      </c>
      <c r="Y271" s="12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2" t="n">
        <v>45003</v>
      </c>
      <c r="H272" t="inlineStr"/>
      <c r="J272" t="n">
        <v>24000</v>
      </c>
      <c r="L272" t="n">
        <v>5.449612403100775</v>
      </c>
      <c r="M272" s="12" t="n">
        <v>45008</v>
      </c>
      <c r="N272" t="n">
        <v>10</v>
      </c>
      <c r="O272" s="12" t="n">
        <v>45018</v>
      </c>
      <c r="P272" t="n">
        <v>24</v>
      </c>
      <c r="Q272" t="inlineStr">
        <is>
          <t>SI</t>
        </is>
      </c>
      <c r="S272" t="n">
        <v>24000</v>
      </c>
      <c r="V272" t="n">
        <v>7.449612403100775</v>
      </c>
      <c r="W272" s="12" t="n">
        <v>45010</v>
      </c>
      <c r="X272" t="n">
        <v>12</v>
      </c>
      <c r="Y272" s="12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2" t="n">
        <v>45003</v>
      </c>
      <c r="H273" t="inlineStr"/>
      <c r="J273" t="n">
        <v>24000</v>
      </c>
      <c r="L273" t="n">
        <v>5.449612403100775</v>
      </c>
      <c r="M273" s="12" t="n">
        <v>45008</v>
      </c>
      <c r="N273" t="n">
        <v>10</v>
      </c>
      <c r="O273" s="12" t="n">
        <v>45018</v>
      </c>
      <c r="P273" t="n">
        <v>24</v>
      </c>
      <c r="Q273" t="inlineStr">
        <is>
          <t>SI</t>
        </is>
      </c>
      <c r="S273" t="n">
        <v>24000</v>
      </c>
      <c r="V273" t="n">
        <v>7.449612403100775</v>
      </c>
      <c r="W273" s="12" t="n">
        <v>45010</v>
      </c>
      <c r="X273" t="n">
        <v>12</v>
      </c>
      <c r="Y273" s="12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2" t="n">
        <v>44995</v>
      </c>
      <c r="H274" t="inlineStr"/>
      <c r="I274" t="n">
        <v>24000</v>
      </c>
      <c r="S274" t="n">
        <v>24000</v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2" t="n">
        <v>44995</v>
      </c>
      <c r="H275" t="inlineStr"/>
      <c r="I275" t="n">
        <v>25000</v>
      </c>
      <c r="S275" t="n">
        <v>25000</v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2" t="n">
        <v>44995</v>
      </c>
      <c r="H276" t="inlineStr"/>
      <c r="I276" t="n">
        <v>12000</v>
      </c>
      <c r="S276" t="n">
        <v>12000</v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2" t="n">
        <v>44995</v>
      </c>
      <c r="H277" t="inlineStr"/>
      <c r="I277" t="n">
        <v>25000</v>
      </c>
      <c r="S277" t="n">
        <v>25000</v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2" t="n">
        <v>44995</v>
      </c>
      <c r="H278" t="inlineStr"/>
      <c r="I278" t="n">
        <v>24000</v>
      </c>
      <c r="S278" t="n">
        <v>24000</v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2" t="n">
        <v>44997</v>
      </c>
      <c r="H279" t="inlineStr"/>
      <c r="I279" t="n">
        <v>14000</v>
      </c>
      <c r="S279" t="n">
        <v>14000</v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2" t="n">
        <v>44997</v>
      </c>
      <c r="H280" t="inlineStr"/>
      <c r="I280" t="n">
        <v>6000</v>
      </c>
      <c r="S280" t="n">
        <v>6000</v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2" t="n">
        <v>44997</v>
      </c>
      <c r="H281" t="inlineStr"/>
      <c r="I281" t="n">
        <v>24000</v>
      </c>
      <c r="S281" t="n">
        <v>24000</v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2" t="n">
        <v>45019</v>
      </c>
      <c r="H282" t="inlineStr"/>
      <c r="J282" t="n">
        <v>13968</v>
      </c>
      <c r="L282" t="n">
        <v>5.574109245612703</v>
      </c>
      <c r="M282" s="12" t="n">
        <v>45024</v>
      </c>
      <c r="N282" t="n">
        <v>5.5</v>
      </c>
      <c r="O282" s="12" t="n">
        <v>45029</v>
      </c>
      <c r="P282" t="n">
        <v>14</v>
      </c>
      <c r="Q282" t="inlineStr">
        <is>
          <t>SI</t>
        </is>
      </c>
      <c r="T282" t="n">
        <v>13968</v>
      </c>
      <c r="V282" t="n">
        <v>7.574109245612703</v>
      </c>
      <c r="W282" s="12" t="n">
        <v>45026</v>
      </c>
      <c r="X282" t="n">
        <v>7.5</v>
      </c>
      <c r="Y282" s="12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2" t="n">
        <v>45019</v>
      </c>
      <c r="H283" t="inlineStr"/>
      <c r="J283" t="n">
        <v>8805</v>
      </c>
      <c r="L283" t="n">
        <v>5.574109245612703</v>
      </c>
      <c r="M283" s="12" t="n">
        <v>45024</v>
      </c>
      <c r="N283" t="n">
        <v>5.5</v>
      </c>
      <c r="O283" s="12" t="n">
        <v>45029</v>
      </c>
      <c r="P283" t="n">
        <v>14</v>
      </c>
      <c r="Q283" t="inlineStr">
        <is>
          <t>SI</t>
        </is>
      </c>
      <c r="T283" t="n">
        <v>8805</v>
      </c>
      <c r="V283" t="n">
        <v>7.574109245612703</v>
      </c>
      <c r="W283" s="12" t="n">
        <v>45026</v>
      </c>
      <c r="X283" t="n">
        <v>7.5</v>
      </c>
      <c r="Y283" s="12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2" t="n">
        <v>45019</v>
      </c>
      <c r="H284" t="inlineStr"/>
      <c r="J284" t="n">
        <v>24000</v>
      </c>
      <c r="L284" t="n">
        <v>5.574109245612703</v>
      </c>
      <c r="M284" s="12" t="n">
        <v>45024</v>
      </c>
      <c r="N284" t="n">
        <v>5.5</v>
      </c>
      <c r="O284" s="12" t="n">
        <v>45029</v>
      </c>
      <c r="P284" t="n">
        <v>14</v>
      </c>
      <c r="Q284" t="inlineStr">
        <is>
          <t>SI</t>
        </is>
      </c>
      <c r="T284" t="n">
        <v>24000</v>
      </c>
      <c r="V284" t="n">
        <v>7.574109245612703</v>
      </c>
      <c r="W284" s="12" t="n">
        <v>45026</v>
      </c>
      <c r="X284" t="n">
        <v>7.5</v>
      </c>
      <c r="Y284" s="12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2" t="n">
        <v>45036</v>
      </c>
      <c r="H285" t="inlineStr"/>
      <c r="J285" t="n">
        <v>24000</v>
      </c>
      <c r="L285" t="n">
        <v>5.574109245612703</v>
      </c>
      <c r="M285" s="12" t="n">
        <v>45041</v>
      </c>
      <c r="N285" t="n">
        <v>5.5</v>
      </c>
      <c r="O285" s="12" t="n">
        <v>45046</v>
      </c>
      <c r="P285" t="n">
        <v>0</v>
      </c>
      <c r="Q285" t="inlineStr">
        <is>
          <t>Mes 5</t>
        </is>
      </c>
      <c r="U285" s="14" t="n">
        <v>24000</v>
      </c>
      <c r="V285" t="n">
        <v>7.574109245612703</v>
      </c>
      <c r="W285" s="12" t="n">
        <v>45043</v>
      </c>
      <c r="X285" t="n">
        <v>7.5</v>
      </c>
      <c r="Y285" s="12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2" t="n">
        <v>45036</v>
      </c>
      <c r="H286" t="inlineStr"/>
      <c r="J286" t="n">
        <v>24000</v>
      </c>
      <c r="L286" t="n">
        <v>5.574109245612703</v>
      </c>
      <c r="M286" s="12" t="n">
        <v>45041</v>
      </c>
      <c r="N286" t="n">
        <v>5.5</v>
      </c>
      <c r="O286" s="12" t="n">
        <v>45046</v>
      </c>
      <c r="P286" t="n">
        <v>0</v>
      </c>
      <c r="Q286" t="inlineStr">
        <is>
          <t>Mes 5</t>
        </is>
      </c>
      <c r="U286" s="14" t="n">
        <v>24000</v>
      </c>
      <c r="V286" t="n">
        <v>7.574109245612703</v>
      </c>
      <c r="W286" s="12" t="n">
        <v>45043</v>
      </c>
      <c r="X286" t="n">
        <v>7.5</v>
      </c>
      <c r="Y286" s="12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2" t="n">
        <v>45019</v>
      </c>
      <c r="H287" t="inlineStr"/>
      <c r="J287" t="n">
        <v>25000</v>
      </c>
      <c r="L287" t="n">
        <v>5.574109245612703</v>
      </c>
      <c r="M287" s="12" t="n">
        <v>45024</v>
      </c>
      <c r="N287" t="n">
        <v>5.5</v>
      </c>
      <c r="O287" s="12" t="n">
        <v>45029</v>
      </c>
      <c r="P287" t="n">
        <v>14</v>
      </c>
      <c r="Q287" t="inlineStr">
        <is>
          <t>SI</t>
        </is>
      </c>
      <c r="T287" t="n">
        <v>25000</v>
      </c>
      <c r="V287" t="n">
        <v>7.574109245612703</v>
      </c>
      <c r="W287" s="12" t="n">
        <v>45026</v>
      </c>
      <c r="X287" t="n">
        <v>7.5</v>
      </c>
      <c r="Y287" s="12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2" t="n">
        <v>45025</v>
      </c>
      <c r="H288" t="inlineStr"/>
      <c r="J288" t="n">
        <v>24000</v>
      </c>
      <c r="L288" t="n">
        <v>5.574109245612703</v>
      </c>
      <c r="M288" s="12" t="n">
        <v>45030</v>
      </c>
      <c r="N288" t="n">
        <v>5.5</v>
      </c>
      <c r="O288" s="12" t="n">
        <v>45035</v>
      </c>
      <c r="P288" t="n">
        <v>9</v>
      </c>
      <c r="Q288" t="inlineStr">
        <is>
          <t>SI</t>
        </is>
      </c>
      <c r="T288" t="n">
        <v>24000</v>
      </c>
      <c r="V288" t="n">
        <v>7.574109245612703</v>
      </c>
      <c r="W288" s="12" t="n">
        <v>45032</v>
      </c>
      <c r="X288" t="n">
        <v>7.5</v>
      </c>
      <c r="Y288" s="12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2" t="n">
        <v>45025</v>
      </c>
      <c r="H289" t="inlineStr"/>
      <c r="J289" t="n">
        <v>24000</v>
      </c>
      <c r="L289" t="n">
        <v>5.574109245612703</v>
      </c>
      <c r="M289" s="12" t="n">
        <v>45030</v>
      </c>
      <c r="N289" t="n">
        <v>5.5</v>
      </c>
      <c r="O289" s="12" t="n">
        <v>45035</v>
      </c>
      <c r="P289" t="n">
        <v>9</v>
      </c>
      <c r="Q289" t="inlineStr">
        <is>
          <t>SI</t>
        </is>
      </c>
      <c r="T289" t="n">
        <v>24000</v>
      </c>
      <c r="V289" t="n">
        <v>7.574109245612703</v>
      </c>
      <c r="W289" s="12" t="n">
        <v>45032</v>
      </c>
      <c r="X289" t="n">
        <v>7.5</v>
      </c>
      <c r="Y289" s="12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2" t="n">
        <v>45038</v>
      </c>
      <c r="H290" t="inlineStr"/>
      <c r="K290" t="n">
        <v>24000</v>
      </c>
      <c r="L290" t="n">
        <v>5.574109245612703</v>
      </c>
      <c r="M290" s="12" t="n">
        <v>45043</v>
      </c>
      <c r="N290" t="n">
        <v>5.5</v>
      </c>
      <c r="O290" s="13" t="n">
        <v>45048</v>
      </c>
      <c r="P290" t="n">
        <v>25</v>
      </c>
      <c r="Q290" t="inlineStr">
        <is>
          <t>SI</t>
        </is>
      </c>
      <c r="U290" s="14" t="n">
        <v>24000</v>
      </c>
      <c r="V290" t="n">
        <v>7.574109245612703</v>
      </c>
      <c r="W290" s="12" t="n">
        <v>45045</v>
      </c>
      <c r="X290" t="n">
        <v>7.5</v>
      </c>
      <c r="Y290" s="12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2" t="n">
        <v>45021</v>
      </c>
      <c r="H291" t="inlineStr"/>
      <c r="J291" t="n">
        <v>24000</v>
      </c>
      <c r="L291" t="n">
        <v>5.574109245612703</v>
      </c>
      <c r="M291" s="12" t="n">
        <v>45026</v>
      </c>
      <c r="N291" t="n">
        <v>5.5</v>
      </c>
      <c r="O291" s="12" t="n">
        <v>45031</v>
      </c>
      <c r="P291" t="n">
        <v>12</v>
      </c>
      <c r="Q291" t="inlineStr">
        <is>
          <t>SI</t>
        </is>
      </c>
      <c r="T291" t="n">
        <v>24000</v>
      </c>
      <c r="V291" t="n">
        <v>7.574109245612703</v>
      </c>
      <c r="W291" s="12" t="n">
        <v>45028</v>
      </c>
      <c r="X291" t="n">
        <v>7.5</v>
      </c>
      <c r="Y291" s="12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2" t="n">
        <v>45038</v>
      </c>
      <c r="H292" t="inlineStr"/>
      <c r="K292" t="n">
        <v>25000</v>
      </c>
      <c r="L292" t="n">
        <v>5.574109245612703</v>
      </c>
      <c r="M292" s="12" t="n">
        <v>45043</v>
      </c>
      <c r="N292" t="n">
        <v>5.5</v>
      </c>
      <c r="O292" s="13" t="n">
        <v>45048</v>
      </c>
      <c r="P292" t="n">
        <v>25</v>
      </c>
      <c r="Q292" t="inlineStr">
        <is>
          <t>SI</t>
        </is>
      </c>
      <c r="U292" s="14" t="n">
        <v>25000</v>
      </c>
      <c r="V292" t="n">
        <v>7.574109245612703</v>
      </c>
      <c r="W292" s="12" t="n">
        <v>45045</v>
      </c>
      <c r="X292" t="n">
        <v>7.5</v>
      </c>
      <c r="Y292" s="12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2" t="n">
        <v>45038</v>
      </c>
      <c r="H293" t="inlineStr"/>
      <c r="K293" t="n">
        <v>24000</v>
      </c>
      <c r="L293" t="n">
        <v>5.574109245612703</v>
      </c>
      <c r="M293" s="12" t="n">
        <v>45043</v>
      </c>
      <c r="N293" t="n">
        <v>5.5</v>
      </c>
      <c r="O293" s="13" t="n">
        <v>45048</v>
      </c>
      <c r="P293" t="n">
        <v>25</v>
      </c>
      <c r="Q293" t="inlineStr">
        <is>
          <t>SI</t>
        </is>
      </c>
      <c r="U293" s="14" t="n">
        <v>24000</v>
      </c>
      <c r="V293" t="n">
        <v>7.574109245612703</v>
      </c>
      <c r="W293" s="12" t="n">
        <v>45045</v>
      </c>
      <c r="X293" t="n">
        <v>7.5</v>
      </c>
      <c r="Y293" s="12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2" t="n">
        <v>45021</v>
      </c>
      <c r="H294" t="inlineStr"/>
      <c r="J294" t="n">
        <v>25000</v>
      </c>
      <c r="L294" t="n">
        <v>5.574109245612703</v>
      </c>
      <c r="M294" s="12" t="n">
        <v>45026</v>
      </c>
      <c r="N294" t="n">
        <v>5.5</v>
      </c>
      <c r="O294" s="12" t="n">
        <v>45031</v>
      </c>
      <c r="P294" t="n">
        <v>12</v>
      </c>
      <c r="Q294" t="inlineStr">
        <is>
          <t>SI</t>
        </is>
      </c>
      <c r="T294" t="n">
        <v>25000</v>
      </c>
      <c r="V294" t="n">
        <v>7.574109245612703</v>
      </c>
      <c r="W294" s="12" t="n">
        <v>45028</v>
      </c>
      <c r="X294" t="n">
        <v>7.5</v>
      </c>
      <c r="Y294" s="12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2" t="n">
        <v>45042</v>
      </c>
      <c r="H295" t="inlineStr"/>
      <c r="K295" t="n">
        <v>24000</v>
      </c>
      <c r="L295" t="n">
        <v>5.574109245612703</v>
      </c>
      <c r="M295" s="12" t="n">
        <v>45047</v>
      </c>
      <c r="N295" t="n">
        <v>5.5</v>
      </c>
      <c r="O295" s="13" t="n">
        <v>45052</v>
      </c>
      <c r="P295" t="n">
        <v>21</v>
      </c>
      <c r="Q295" t="inlineStr">
        <is>
          <t>SI</t>
        </is>
      </c>
      <c r="U295" s="14" t="n">
        <v>24000</v>
      </c>
      <c r="V295" t="n">
        <v>7.574109245612703</v>
      </c>
      <c r="W295" s="12" t="n">
        <v>45049</v>
      </c>
      <c r="X295" t="n">
        <v>7.5</v>
      </c>
      <c r="Y295" s="12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2" t="n">
        <v>45025</v>
      </c>
      <c r="H296" t="inlineStr"/>
      <c r="J296" t="n">
        <v>24000</v>
      </c>
      <c r="L296" t="n">
        <v>5.574109245612703</v>
      </c>
      <c r="M296" s="12" t="n">
        <v>45030</v>
      </c>
      <c r="N296" t="n">
        <v>5.5</v>
      </c>
      <c r="O296" s="12" t="n">
        <v>45035</v>
      </c>
      <c r="P296" t="n">
        <v>9</v>
      </c>
      <c r="Q296" t="inlineStr">
        <is>
          <t>SI</t>
        </is>
      </c>
      <c r="T296" t="n">
        <v>24000</v>
      </c>
      <c r="V296" t="n">
        <v>7.574109245612703</v>
      </c>
      <c r="W296" s="12" t="n">
        <v>45032</v>
      </c>
      <c r="X296" t="n">
        <v>7.5</v>
      </c>
      <c r="Y296" s="12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2" t="n">
        <v>45025</v>
      </c>
      <c r="H297" t="inlineStr"/>
      <c r="J297" t="n">
        <v>24000</v>
      </c>
      <c r="L297" t="n">
        <v>5.574109245612703</v>
      </c>
      <c r="M297" s="12" t="n">
        <v>45030</v>
      </c>
      <c r="N297" t="n">
        <v>5.5</v>
      </c>
      <c r="O297" s="12" t="n">
        <v>45035</v>
      </c>
      <c r="P297" t="n">
        <v>9</v>
      </c>
      <c r="Q297" t="inlineStr">
        <is>
          <t>SI</t>
        </is>
      </c>
      <c r="T297" t="n">
        <v>24000</v>
      </c>
      <c r="V297" t="n">
        <v>7.574109245612703</v>
      </c>
      <c r="W297" s="12" t="n">
        <v>45032</v>
      </c>
      <c r="X297" t="n">
        <v>7.5</v>
      </c>
      <c r="Y297" s="12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2" t="n">
        <v>45027</v>
      </c>
      <c r="H298" t="inlineStr"/>
      <c r="J298" t="n">
        <v>22000</v>
      </c>
      <c r="T298" t="n">
        <v>22000</v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2" t="n">
        <v>45027</v>
      </c>
      <c r="H299" t="inlineStr"/>
      <c r="J299" t="n">
        <v>22000</v>
      </c>
      <c r="T299" t="n">
        <v>22000</v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2" t="n">
        <v>45027</v>
      </c>
      <c r="H300" t="inlineStr"/>
      <c r="J300" t="n">
        <v>22000</v>
      </c>
      <c r="T300" t="n">
        <v>22000</v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2" t="n">
        <v>45027</v>
      </c>
      <c r="H301" t="inlineStr"/>
      <c r="J301" t="n">
        <v>22000</v>
      </c>
      <c r="T301" t="n">
        <v>22000</v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2" t="n">
        <v>45027</v>
      </c>
      <c r="H302" t="inlineStr"/>
      <c r="J302" t="n">
        <v>22000</v>
      </c>
      <c r="T302" t="n">
        <v>22000</v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2" t="n">
        <v>45027</v>
      </c>
      <c r="H303" t="inlineStr"/>
      <c r="J303" t="n">
        <v>19958</v>
      </c>
      <c r="L303" t="n">
        <v>7.5</v>
      </c>
      <c r="M303" s="12" t="n">
        <v>45034</v>
      </c>
      <c r="N303" t="n">
        <v>9.5</v>
      </c>
      <c r="O303" s="12" t="n">
        <v>45043</v>
      </c>
      <c r="P303" t="n">
        <v>2</v>
      </c>
      <c r="Q303" t="inlineStr">
        <is>
          <t>Mes 5</t>
        </is>
      </c>
      <c r="T303" t="n">
        <v>19958</v>
      </c>
      <c r="V303" t="n">
        <v>9.5</v>
      </c>
      <c r="W303" s="12" t="n">
        <v>45036</v>
      </c>
      <c r="X303" t="n">
        <v>11.5</v>
      </c>
      <c r="Y303" s="12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2" t="n">
        <v>45027</v>
      </c>
      <c r="H304" t="inlineStr"/>
      <c r="J304" t="n">
        <v>19958</v>
      </c>
      <c r="L304" t="n">
        <v>7.5</v>
      </c>
      <c r="M304" s="12" t="n">
        <v>45034</v>
      </c>
      <c r="N304" t="n">
        <v>9.5</v>
      </c>
      <c r="O304" s="12" t="n">
        <v>45043</v>
      </c>
      <c r="P304" t="n">
        <v>2</v>
      </c>
      <c r="Q304" t="inlineStr">
        <is>
          <t>Mes 5</t>
        </is>
      </c>
      <c r="T304" t="n">
        <v>19958</v>
      </c>
      <c r="V304" t="n">
        <v>9.5</v>
      </c>
      <c r="W304" s="12" t="n">
        <v>45036</v>
      </c>
      <c r="X304" t="n">
        <v>11.5</v>
      </c>
      <c r="Y304" s="12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45027</v>
      </c>
      <c r="H305" t="inlineStr"/>
      <c r="J305" t="n">
        <v>19958</v>
      </c>
      <c r="L305" t="n">
        <v>7.5</v>
      </c>
      <c r="M305" s="12" t="n">
        <v>45034</v>
      </c>
      <c r="N305" t="n">
        <v>9.5</v>
      </c>
      <c r="O305" s="12" t="n">
        <v>45043</v>
      </c>
      <c r="P305" t="n">
        <v>2</v>
      </c>
      <c r="Q305" t="inlineStr">
        <is>
          <t>Mes 5</t>
        </is>
      </c>
      <c r="T305" t="n">
        <v>19958</v>
      </c>
      <c r="V305" t="n">
        <v>9.5</v>
      </c>
      <c r="W305" s="12" t="n">
        <v>45036</v>
      </c>
      <c r="X305" t="n">
        <v>11.5</v>
      </c>
      <c r="Y305" s="12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2" t="n">
        <v>45012</v>
      </c>
      <c r="H306" t="inlineStr"/>
      <c r="J306" t="n">
        <v>19958</v>
      </c>
      <c r="L306" t="n">
        <v>7.5</v>
      </c>
      <c r="M306" s="12" t="n">
        <v>45019</v>
      </c>
      <c r="N306" t="n">
        <v>9.5</v>
      </c>
      <c r="O306" s="12" t="n">
        <v>45028</v>
      </c>
      <c r="P306" t="n">
        <v>15</v>
      </c>
      <c r="Q306" t="inlineStr">
        <is>
          <t>SI</t>
        </is>
      </c>
      <c r="T306" t="n">
        <v>19958</v>
      </c>
      <c r="V306" t="n">
        <v>9.5</v>
      </c>
      <c r="W306" s="12" t="n">
        <v>45021</v>
      </c>
      <c r="X306" t="n">
        <v>11.5</v>
      </c>
      <c r="Y306" s="12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2" t="n">
        <v>45019</v>
      </c>
      <c r="H307" t="inlineStr"/>
      <c r="J307" t="n">
        <v>23998</v>
      </c>
      <c r="L307" t="n">
        <v>7.5</v>
      </c>
      <c r="M307" s="12" t="n">
        <v>45026</v>
      </c>
      <c r="N307" t="n">
        <v>9.5</v>
      </c>
      <c r="O307" s="12" t="n">
        <v>45035</v>
      </c>
      <c r="P307" t="n">
        <v>9</v>
      </c>
      <c r="Q307" t="inlineStr">
        <is>
          <t>SI</t>
        </is>
      </c>
      <c r="T307" t="n">
        <v>23998</v>
      </c>
      <c r="V307" t="n">
        <v>9.5</v>
      </c>
      <c r="W307" s="12" t="n">
        <v>45028</v>
      </c>
      <c r="X307" t="n">
        <v>11.5</v>
      </c>
      <c r="Y307" s="12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2" t="n">
        <v>45019</v>
      </c>
      <c r="H308" t="inlineStr"/>
      <c r="J308" t="n">
        <v>23995</v>
      </c>
      <c r="L308" t="n">
        <v>7.5</v>
      </c>
      <c r="M308" s="12" t="n">
        <v>45026</v>
      </c>
      <c r="N308" t="n">
        <v>9.5</v>
      </c>
      <c r="O308" s="12" t="n">
        <v>45035</v>
      </c>
      <c r="P308" t="n">
        <v>9</v>
      </c>
      <c r="Q308" t="inlineStr">
        <is>
          <t>SI</t>
        </is>
      </c>
      <c r="T308" t="n">
        <v>23995</v>
      </c>
      <c r="V308" t="n">
        <v>9.5</v>
      </c>
      <c r="W308" s="12" t="n">
        <v>45028</v>
      </c>
      <c r="X308" t="n">
        <v>11.5</v>
      </c>
      <c r="Y308" s="12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2" t="n">
        <v>45019</v>
      </c>
      <c r="H309" t="inlineStr"/>
      <c r="J309" t="n">
        <v>23995</v>
      </c>
      <c r="L309" t="n">
        <v>7.5</v>
      </c>
      <c r="M309" s="12" t="n">
        <v>45026</v>
      </c>
      <c r="N309" t="n">
        <v>9.5</v>
      </c>
      <c r="O309" s="12" t="n">
        <v>45035</v>
      </c>
      <c r="P309" t="n">
        <v>9</v>
      </c>
      <c r="Q309" t="inlineStr">
        <is>
          <t>SI</t>
        </is>
      </c>
      <c r="T309" t="n">
        <v>23995</v>
      </c>
      <c r="V309" t="n">
        <v>9.5</v>
      </c>
      <c r="W309" s="12" t="n">
        <v>45028</v>
      </c>
      <c r="X309" t="n">
        <v>11.5</v>
      </c>
      <c r="Y309" s="12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2" t="n">
        <v>45016</v>
      </c>
      <c r="H310" t="inlineStr"/>
      <c r="J310" t="n">
        <v>21600</v>
      </c>
      <c r="L310" t="n">
        <v>5.142011834319526</v>
      </c>
      <c r="M310" s="12" t="n">
        <v>45021</v>
      </c>
      <c r="N310" t="n">
        <v>7.5</v>
      </c>
      <c r="O310" s="12" t="n">
        <v>45028</v>
      </c>
      <c r="P310" t="n">
        <v>14</v>
      </c>
      <c r="Q310" t="inlineStr">
        <is>
          <t>SI</t>
        </is>
      </c>
      <c r="T310" t="n">
        <v>21600</v>
      </c>
      <c r="V310" t="n">
        <v>7.142011834319526</v>
      </c>
      <c r="W310" s="12" t="n">
        <v>45023</v>
      </c>
      <c r="X310" t="n">
        <v>9.5</v>
      </c>
      <c r="Y310" s="12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2" t="n">
        <v>45072</v>
      </c>
      <c r="H311" t="inlineStr"/>
      <c r="K311" t="n">
        <v>24000</v>
      </c>
      <c r="L311" t="n">
        <v>5.142011834319526</v>
      </c>
      <c r="M311" s="12" t="n">
        <v>45077</v>
      </c>
      <c r="N311" t="n">
        <v>7.5</v>
      </c>
      <c r="O311" s="13" t="n">
        <v>45084</v>
      </c>
      <c r="P311" t="n">
        <v>20</v>
      </c>
      <c r="Q311" t="inlineStr">
        <is>
          <t>SI</t>
        </is>
      </c>
      <c r="U311" s="14" t="n">
        <v>24000</v>
      </c>
      <c r="V311" t="n">
        <v>7.142011834319526</v>
      </c>
      <c r="W311" s="12" t="n">
        <v>45079</v>
      </c>
      <c r="X311" t="n">
        <v>9.5</v>
      </c>
      <c r="Y311" s="12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2" t="n">
        <v>45003</v>
      </c>
      <c r="H312" t="inlineStr"/>
      <c r="J312" t="n">
        <v>21600</v>
      </c>
      <c r="L312" t="n">
        <v>5.449612403100775</v>
      </c>
      <c r="M312" s="12" t="n">
        <v>45008</v>
      </c>
      <c r="N312" t="n">
        <v>10</v>
      </c>
      <c r="O312" s="12" t="n">
        <v>45018</v>
      </c>
      <c r="P312" t="n">
        <v>24</v>
      </c>
      <c r="Q312" t="inlineStr">
        <is>
          <t>SI</t>
        </is>
      </c>
      <c r="S312" t="n">
        <v>21600</v>
      </c>
      <c r="V312" t="n">
        <v>7.449612403100775</v>
      </c>
      <c r="W312" s="12" t="n">
        <v>45010</v>
      </c>
      <c r="X312" t="n">
        <v>12</v>
      </c>
      <c r="Y312" s="12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2" t="n">
        <v>45003</v>
      </c>
      <c r="H313" t="inlineStr"/>
      <c r="J313" t="n">
        <v>24000</v>
      </c>
      <c r="L313" t="n">
        <v>5.449612403100775</v>
      </c>
      <c r="M313" s="12" t="n">
        <v>45008</v>
      </c>
      <c r="N313" t="n">
        <v>10</v>
      </c>
      <c r="O313" s="12" t="n">
        <v>45018</v>
      </c>
      <c r="P313" t="n">
        <v>24</v>
      </c>
      <c r="Q313" t="inlineStr">
        <is>
          <t>SI</t>
        </is>
      </c>
      <c r="S313" t="n">
        <v>24000</v>
      </c>
      <c r="V313" t="n">
        <v>7.449612403100775</v>
      </c>
      <c r="W313" s="12" t="n">
        <v>45010</v>
      </c>
      <c r="X313" t="n">
        <v>12</v>
      </c>
      <c r="Y313" s="12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2" t="n">
        <v>45009</v>
      </c>
      <c r="H314" t="inlineStr"/>
      <c r="I314" t="n">
        <v>24000</v>
      </c>
      <c r="S314" t="n">
        <v>24000</v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2" t="n">
        <v>44995</v>
      </c>
      <c r="H315" t="inlineStr"/>
      <c r="I315" t="n">
        <v>25000</v>
      </c>
      <c r="S315" t="n">
        <v>25000</v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2" t="n">
        <v>44995</v>
      </c>
      <c r="H316" t="inlineStr"/>
      <c r="I316" t="n">
        <v>24000</v>
      </c>
      <c r="S316" t="n">
        <v>24000</v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2" t="n">
        <v>45025</v>
      </c>
      <c r="H317" t="inlineStr"/>
      <c r="J317" t="n">
        <v>24000</v>
      </c>
      <c r="L317" t="n">
        <v>5.574109245612703</v>
      </c>
      <c r="M317" s="12" t="n">
        <v>45030</v>
      </c>
      <c r="N317" t="n">
        <v>5.5</v>
      </c>
      <c r="O317" s="12" t="n">
        <v>45035</v>
      </c>
      <c r="P317" t="n">
        <v>9</v>
      </c>
      <c r="Q317" t="inlineStr">
        <is>
          <t>SI</t>
        </is>
      </c>
      <c r="T317" t="n">
        <v>24000</v>
      </c>
      <c r="V317" t="n">
        <v>7.574109245612703</v>
      </c>
      <c r="W317" s="12" t="n">
        <v>45032</v>
      </c>
      <c r="X317" t="n">
        <v>7.5</v>
      </c>
      <c r="Y317" s="12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2" t="n">
        <v>45021</v>
      </c>
      <c r="H318" t="inlineStr"/>
      <c r="J318" t="n">
        <v>24000</v>
      </c>
      <c r="L318" t="n">
        <v>5.574109245612703</v>
      </c>
      <c r="M318" s="12" t="n">
        <v>45026</v>
      </c>
      <c r="N318" t="n">
        <v>5.5</v>
      </c>
      <c r="O318" s="12" t="n">
        <v>45031</v>
      </c>
      <c r="P318" t="n">
        <v>12</v>
      </c>
      <c r="Q318" t="inlineStr">
        <is>
          <t>SI</t>
        </is>
      </c>
      <c r="T318" t="n">
        <v>24000</v>
      </c>
      <c r="V318" t="n">
        <v>7.574109245612703</v>
      </c>
      <c r="W318" s="12" t="n">
        <v>45028</v>
      </c>
      <c r="X318" t="n">
        <v>7.5</v>
      </c>
      <c r="Y318" s="12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2" t="n">
        <v>45038</v>
      </c>
      <c r="H319" t="inlineStr"/>
      <c r="K319" t="n">
        <v>24000</v>
      </c>
      <c r="L319" t="n">
        <v>5.574109245612703</v>
      </c>
      <c r="M319" s="12" t="n">
        <v>45043</v>
      </c>
      <c r="N319" t="n">
        <v>5.5</v>
      </c>
      <c r="O319" s="13" t="n">
        <v>45048</v>
      </c>
      <c r="P319" t="n">
        <v>25</v>
      </c>
      <c r="Q319" t="inlineStr">
        <is>
          <t>SI</t>
        </is>
      </c>
      <c r="U319" s="14" t="n">
        <v>24000</v>
      </c>
      <c r="V319" t="n">
        <v>7.574109245612703</v>
      </c>
      <c r="W319" s="12" t="n">
        <v>45045</v>
      </c>
      <c r="X319" t="n">
        <v>7.5</v>
      </c>
      <c r="Y319" s="12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2" t="n">
        <v>45038</v>
      </c>
      <c r="H320" t="inlineStr"/>
      <c r="K320" t="n">
        <v>24000</v>
      </c>
      <c r="L320" t="n">
        <v>5.574109245612703</v>
      </c>
      <c r="M320" s="12" t="n">
        <v>45043</v>
      </c>
      <c r="N320" t="n">
        <v>5.5</v>
      </c>
      <c r="O320" s="13" t="n">
        <v>45048</v>
      </c>
      <c r="P320" t="n">
        <v>25</v>
      </c>
      <c r="Q320" t="inlineStr">
        <is>
          <t>SI</t>
        </is>
      </c>
      <c r="U320" s="14" t="n">
        <v>24000</v>
      </c>
      <c r="V320" t="n">
        <v>7.574109245612703</v>
      </c>
      <c r="W320" s="12" t="n">
        <v>45045</v>
      </c>
      <c r="X320" t="n">
        <v>7.5</v>
      </c>
      <c r="Y320" s="12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2" t="n">
        <v>45021</v>
      </c>
      <c r="H321" t="inlineStr"/>
      <c r="J321" t="n">
        <v>25000</v>
      </c>
      <c r="L321" t="n">
        <v>5.574109245612703</v>
      </c>
      <c r="M321" s="12" t="n">
        <v>45026</v>
      </c>
      <c r="N321" t="n">
        <v>5.5</v>
      </c>
      <c r="O321" s="12" t="n">
        <v>45031</v>
      </c>
      <c r="P321" t="n">
        <v>12</v>
      </c>
      <c r="Q321" t="inlineStr">
        <is>
          <t>SI</t>
        </is>
      </c>
      <c r="T321" t="n">
        <v>25000</v>
      </c>
      <c r="V321" t="n">
        <v>7.574109245612703</v>
      </c>
      <c r="W321" s="12" t="n">
        <v>45028</v>
      </c>
      <c r="X321" t="n">
        <v>7.5</v>
      </c>
      <c r="Y321" s="12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2" t="n">
        <v>45021</v>
      </c>
      <c r="H322" t="inlineStr"/>
      <c r="J322" t="n">
        <v>25000</v>
      </c>
      <c r="L322" t="n">
        <v>5.574109245612703</v>
      </c>
      <c r="M322" s="12" t="n">
        <v>45026</v>
      </c>
      <c r="N322" t="n">
        <v>5.5</v>
      </c>
      <c r="O322" s="12" t="n">
        <v>45031</v>
      </c>
      <c r="P322" t="n">
        <v>12</v>
      </c>
      <c r="Q322" t="inlineStr">
        <is>
          <t>SI</t>
        </is>
      </c>
      <c r="T322" t="n">
        <v>25000</v>
      </c>
      <c r="V322" t="n">
        <v>7.574109245612703</v>
      </c>
      <c r="W322" s="12" t="n">
        <v>45028</v>
      </c>
      <c r="X322" t="n">
        <v>7.5</v>
      </c>
      <c r="Y322" s="12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2" t="n">
        <v>45021</v>
      </c>
      <c r="H323" t="inlineStr"/>
      <c r="J323" t="n">
        <v>25000</v>
      </c>
      <c r="L323" t="n">
        <v>5.574109245612703</v>
      </c>
      <c r="M323" s="12" t="n">
        <v>45026</v>
      </c>
      <c r="N323" t="n">
        <v>5.5</v>
      </c>
      <c r="O323" s="12" t="n">
        <v>45031</v>
      </c>
      <c r="P323" t="n">
        <v>12</v>
      </c>
      <c r="Q323" t="inlineStr">
        <is>
          <t>SI</t>
        </is>
      </c>
      <c r="T323" t="n">
        <v>25000</v>
      </c>
      <c r="V323" t="n">
        <v>7.574109245612703</v>
      </c>
      <c r="W323" s="12" t="n">
        <v>45028</v>
      </c>
      <c r="X323" t="n">
        <v>7.5</v>
      </c>
      <c r="Y323" s="12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2" t="n">
        <v>45025</v>
      </c>
      <c r="H324" t="inlineStr"/>
      <c r="J324" t="n">
        <v>24000</v>
      </c>
      <c r="L324" t="n">
        <v>5.574109245612703</v>
      </c>
      <c r="M324" s="12" t="n">
        <v>45030</v>
      </c>
      <c r="N324" t="n">
        <v>5.5</v>
      </c>
      <c r="O324" s="12" t="n">
        <v>45035</v>
      </c>
      <c r="P324" t="n">
        <v>9</v>
      </c>
      <c r="Q324" t="inlineStr">
        <is>
          <t>SI</t>
        </is>
      </c>
      <c r="T324" t="n">
        <v>24000</v>
      </c>
      <c r="V324" t="n">
        <v>7.574109245612703</v>
      </c>
      <c r="W324" s="12" t="n">
        <v>45032</v>
      </c>
      <c r="X324" t="n">
        <v>7.5</v>
      </c>
      <c r="Y324" s="12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2" t="n">
        <v>45025</v>
      </c>
      <c r="H325" t="inlineStr"/>
      <c r="J325" t="n">
        <v>25000</v>
      </c>
      <c r="L325" t="n">
        <v>5.574109245612703</v>
      </c>
      <c r="M325" s="12" t="n">
        <v>45030</v>
      </c>
      <c r="N325" t="n">
        <v>5.5</v>
      </c>
      <c r="O325" s="12" t="n">
        <v>45035</v>
      </c>
      <c r="P325" t="n">
        <v>9</v>
      </c>
      <c r="Q325" t="inlineStr">
        <is>
          <t>SI</t>
        </is>
      </c>
      <c r="T325" t="n">
        <v>25000</v>
      </c>
      <c r="V325" t="n">
        <v>7.574109245612703</v>
      </c>
      <c r="W325" s="12" t="n">
        <v>45032</v>
      </c>
      <c r="X325" t="n">
        <v>7.5</v>
      </c>
      <c r="Y325" s="12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2" t="n">
        <v>45021</v>
      </c>
      <c r="H326" t="inlineStr"/>
      <c r="J326" t="n">
        <v>25000</v>
      </c>
      <c r="L326" t="n">
        <v>5.574109245612703</v>
      </c>
      <c r="M326" s="12" t="n">
        <v>45026</v>
      </c>
      <c r="N326" t="n">
        <v>5.5</v>
      </c>
      <c r="O326" s="12" t="n">
        <v>45031</v>
      </c>
      <c r="P326" t="n">
        <v>12</v>
      </c>
      <c r="Q326" t="inlineStr">
        <is>
          <t>SI</t>
        </is>
      </c>
      <c r="T326" t="n">
        <v>25000</v>
      </c>
      <c r="V326" t="n">
        <v>7.574109245612703</v>
      </c>
      <c r="W326" s="12" t="n">
        <v>45028</v>
      </c>
      <c r="X326" t="n">
        <v>7.5</v>
      </c>
      <c r="Y326" s="12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2" t="n">
        <v>45021</v>
      </c>
      <c r="H327" t="inlineStr"/>
      <c r="J327" t="n">
        <v>25000</v>
      </c>
      <c r="L327" t="n">
        <v>5.574109245612703</v>
      </c>
      <c r="M327" s="12" t="n">
        <v>45026</v>
      </c>
      <c r="N327" t="n">
        <v>5.5</v>
      </c>
      <c r="O327" s="12" t="n">
        <v>45031</v>
      </c>
      <c r="P327" t="n">
        <v>12</v>
      </c>
      <c r="Q327" t="inlineStr">
        <is>
          <t>SI</t>
        </is>
      </c>
      <c r="T327" t="n">
        <v>25000</v>
      </c>
      <c r="V327" t="n">
        <v>7.574109245612703</v>
      </c>
      <c r="W327" s="12" t="n">
        <v>45028</v>
      </c>
      <c r="X327" t="n">
        <v>7.5</v>
      </c>
      <c r="Y327" s="12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2" t="n">
        <v>45025</v>
      </c>
      <c r="H328" t="inlineStr"/>
      <c r="J328" t="n">
        <v>25000</v>
      </c>
      <c r="L328" t="n">
        <v>5.574109245612703</v>
      </c>
      <c r="M328" s="12" t="n">
        <v>45030</v>
      </c>
      <c r="N328" t="n">
        <v>5.5</v>
      </c>
      <c r="O328" s="12" t="n">
        <v>45035</v>
      </c>
      <c r="P328" t="n">
        <v>9</v>
      </c>
      <c r="Q328" t="inlineStr">
        <is>
          <t>SI</t>
        </is>
      </c>
      <c r="T328" t="n">
        <v>25000</v>
      </c>
      <c r="V328" t="n">
        <v>7.574109245612703</v>
      </c>
      <c r="W328" s="12" t="n">
        <v>45032</v>
      </c>
      <c r="X328" t="n">
        <v>7.5</v>
      </c>
      <c r="Y328" s="12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2" t="n">
        <v>45021</v>
      </c>
      <c r="H329" t="inlineStr"/>
      <c r="J329" t="n">
        <v>24000</v>
      </c>
      <c r="L329" t="n">
        <v>5.574109245612703</v>
      </c>
      <c r="M329" s="12" t="n">
        <v>45026</v>
      </c>
      <c r="N329" t="n">
        <v>5.5</v>
      </c>
      <c r="O329" s="12" t="n">
        <v>45031</v>
      </c>
      <c r="P329" t="n">
        <v>12</v>
      </c>
      <c r="Q329" t="inlineStr">
        <is>
          <t>SI</t>
        </is>
      </c>
      <c r="T329" t="n">
        <v>24000</v>
      </c>
      <c r="V329" t="n">
        <v>7.574109245612703</v>
      </c>
      <c r="W329" s="12" t="n">
        <v>45028</v>
      </c>
      <c r="X329" t="n">
        <v>7.5</v>
      </c>
      <c r="Y329" s="12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2" t="n">
        <v>45021</v>
      </c>
      <c r="H330" t="inlineStr"/>
      <c r="J330" t="n">
        <v>25000</v>
      </c>
      <c r="L330" t="n">
        <v>5.574109245612703</v>
      </c>
      <c r="M330" s="12" t="n">
        <v>45026</v>
      </c>
      <c r="N330" t="n">
        <v>5.5</v>
      </c>
      <c r="O330" s="12" t="n">
        <v>45031</v>
      </c>
      <c r="P330" t="n">
        <v>12</v>
      </c>
      <c r="Q330" t="inlineStr">
        <is>
          <t>SI</t>
        </is>
      </c>
      <c r="T330" t="n">
        <v>25000</v>
      </c>
      <c r="V330" t="n">
        <v>7.574109245612703</v>
      </c>
      <c r="W330" s="12" t="n">
        <v>45028</v>
      </c>
      <c r="X330" t="n">
        <v>7.5</v>
      </c>
      <c r="Y330" s="12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2" t="n">
        <v>45025</v>
      </c>
      <c r="H331" t="inlineStr"/>
      <c r="J331" t="n">
        <v>25000</v>
      </c>
      <c r="L331" t="n">
        <v>5.574109245612703</v>
      </c>
      <c r="M331" s="12" t="n">
        <v>45030</v>
      </c>
      <c r="N331" t="n">
        <v>5.5</v>
      </c>
      <c r="O331" s="12" t="n">
        <v>45035</v>
      </c>
      <c r="P331" t="n">
        <v>9</v>
      </c>
      <c r="Q331" t="inlineStr">
        <is>
          <t>SI</t>
        </is>
      </c>
      <c r="T331" t="n">
        <v>25000</v>
      </c>
      <c r="V331" t="n">
        <v>7.574109245612703</v>
      </c>
      <c r="W331" s="12" t="n">
        <v>45032</v>
      </c>
      <c r="X331" t="n">
        <v>7.5</v>
      </c>
      <c r="Y331" s="12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2" t="n">
        <v>45021</v>
      </c>
      <c r="H332" t="inlineStr"/>
      <c r="J332" t="n">
        <v>24000</v>
      </c>
      <c r="L332" t="n">
        <v>5.574109245612703</v>
      </c>
      <c r="M332" s="12" t="n">
        <v>45026</v>
      </c>
      <c r="N332" t="n">
        <v>5.5</v>
      </c>
      <c r="O332" s="12" t="n">
        <v>45031</v>
      </c>
      <c r="P332" t="n">
        <v>12</v>
      </c>
      <c r="Q332" t="inlineStr">
        <is>
          <t>SI</t>
        </is>
      </c>
      <c r="T332" t="n">
        <v>24000</v>
      </c>
      <c r="V332" t="n">
        <v>7.574109245612703</v>
      </c>
      <c r="W332" s="12" t="n">
        <v>45028</v>
      </c>
      <c r="X332" t="n">
        <v>7.5</v>
      </c>
      <c r="Y332" s="12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2" t="n">
        <v>45027</v>
      </c>
      <c r="H333" t="inlineStr"/>
      <c r="J333" t="n">
        <v>5000</v>
      </c>
      <c r="T333" t="n">
        <v>5000</v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2" t="n">
        <v>45027</v>
      </c>
      <c r="H334" t="inlineStr"/>
      <c r="J334" t="n">
        <v>14000</v>
      </c>
      <c r="T334" t="n">
        <v>14000</v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2" t="n">
        <v>45027</v>
      </c>
      <c r="H335" t="inlineStr"/>
      <c r="J335" t="n">
        <v>3000</v>
      </c>
      <c r="T335" t="n">
        <v>3000</v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2" t="n">
        <v>45027</v>
      </c>
      <c r="H336" t="inlineStr"/>
      <c r="J336" t="n">
        <v>22000</v>
      </c>
      <c r="T336" t="n">
        <v>22000</v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2" t="n">
        <v>45027</v>
      </c>
      <c r="H337" t="inlineStr"/>
      <c r="J337" t="n">
        <v>22000</v>
      </c>
      <c r="T337" t="n">
        <v>22000</v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2" t="n">
        <v>45027</v>
      </c>
      <c r="H338" t="inlineStr"/>
      <c r="J338" t="n">
        <v>22000</v>
      </c>
      <c r="T338" t="n">
        <v>22000</v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2" t="n">
        <v>45027</v>
      </c>
      <c r="H339" t="inlineStr"/>
      <c r="J339" t="n">
        <v>22000</v>
      </c>
      <c r="T339" t="n">
        <v>22000</v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2" t="n">
        <v>45027</v>
      </c>
      <c r="H340" t="inlineStr"/>
      <c r="J340" t="n">
        <v>19958</v>
      </c>
      <c r="L340" t="n">
        <v>7.5</v>
      </c>
      <c r="M340" s="12" t="n">
        <v>45034</v>
      </c>
      <c r="N340" t="n">
        <v>9.5</v>
      </c>
      <c r="O340" s="12" t="n">
        <v>45043</v>
      </c>
      <c r="P340" t="n">
        <v>2</v>
      </c>
      <c r="Q340" t="inlineStr">
        <is>
          <t>Mes 5</t>
        </is>
      </c>
      <c r="T340" t="n">
        <v>19958</v>
      </c>
      <c r="V340" t="n">
        <v>9.5</v>
      </c>
      <c r="W340" s="12" t="n">
        <v>45036</v>
      </c>
      <c r="X340" t="n">
        <v>11.5</v>
      </c>
      <c r="Y340" s="12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45003</v>
      </c>
      <c r="H341" t="inlineStr"/>
      <c r="J341" t="n">
        <v>21600</v>
      </c>
      <c r="L341" t="n">
        <v>5.449612403100775</v>
      </c>
      <c r="M341" s="12" t="n">
        <v>45008</v>
      </c>
      <c r="N341" t="n">
        <v>10</v>
      </c>
      <c r="O341" s="12" t="n">
        <v>45018</v>
      </c>
      <c r="P341" t="n">
        <v>24</v>
      </c>
      <c r="Q341" t="inlineStr">
        <is>
          <t>SI</t>
        </is>
      </c>
      <c r="S341" t="n">
        <v>21600</v>
      </c>
      <c r="V341" t="n">
        <v>7.449612403100775</v>
      </c>
      <c r="W341" s="12" t="n">
        <v>45010</v>
      </c>
      <c r="X341" t="n">
        <v>12</v>
      </c>
      <c r="Y341" s="12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45003</v>
      </c>
      <c r="H342" t="inlineStr"/>
      <c r="J342" t="n">
        <v>21600</v>
      </c>
      <c r="L342" t="n">
        <v>5.449612403100775</v>
      </c>
      <c r="M342" s="12" t="n">
        <v>45008</v>
      </c>
      <c r="N342" t="n">
        <v>10</v>
      </c>
      <c r="O342" s="12" t="n">
        <v>45018</v>
      </c>
      <c r="P342" t="n">
        <v>24</v>
      </c>
      <c r="Q342" t="inlineStr">
        <is>
          <t>SI</t>
        </is>
      </c>
      <c r="S342" t="n">
        <v>21600</v>
      </c>
      <c r="V342" t="n">
        <v>7.449612403100775</v>
      </c>
      <c r="W342" s="12" t="n">
        <v>45010</v>
      </c>
      <c r="X342" t="n">
        <v>12</v>
      </c>
      <c r="Y342" s="12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2" t="n">
        <v>45003</v>
      </c>
      <c r="H343" t="inlineStr"/>
      <c r="J343" t="n">
        <v>24000</v>
      </c>
      <c r="L343" t="n">
        <v>5.449612403100775</v>
      </c>
      <c r="M343" s="12" t="n">
        <v>45008</v>
      </c>
      <c r="N343" t="n">
        <v>10</v>
      </c>
      <c r="O343" s="12" t="n">
        <v>45018</v>
      </c>
      <c r="P343" t="n">
        <v>24</v>
      </c>
      <c r="Q343" t="inlineStr">
        <is>
          <t>SI</t>
        </is>
      </c>
      <c r="S343" t="n">
        <v>24000</v>
      </c>
      <c r="V343" t="n">
        <v>7.449612403100775</v>
      </c>
      <c r="W343" s="12" t="n">
        <v>45010</v>
      </c>
      <c r="X343" t="n">
        <v>12</v>
      </c>
      <c r="Y343" s="12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2" t="n">
        <v>45003</v>
      </c>
      <c r="H344" t="inlineStr"/>
      <c r="J344" t="n">
        <v>24002</v>
      </c>
      <c r="L344" t="n">
        <v>5.449612403100775</v>
      </c>
      <c r="M344" s="12" t="n">
        <v>45008</v>
      </c>
      <c r="N344" t="n">
        <v>10</v>
      </c>
      <c r="O344" s="12" t="n">
        <v>45018</v>
      </c>
      <c r="P344" t="n">
        <v>24</v>
      </c>
      <c r="Q344" t="inlineStr">
        <is>
          <t>SI</t>
        </is>
      </c>
      <c r="S344" t="n">
        <v>24002</v>
      </c>
      <c r="V344" t="n">
        <v>7.449612403100775</v>
      </c>
      <c r="W344" s="12" t="n">
        <v>45010</v>
      </c>
      <c r="X344" t="n">
        <v>12</v>
      </c>
      <c r="Y344" s="12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2" t="n">
        <v>45013</v>
      </c>
      <c r="H345" t="inlineStr"/>
      <c r="J345" t="n">
        <v>24000</v>
      </c>
      <c r="L345" t="n">
        <v>5.449612403100775</v>
      </c>
      <c r="M345" s="12" t="n">
        <v>45018</v>
      </c>
      <c r="N345" t="n">
        <v>10</v>
      </c>
      <c r="O345" s="12" t="n">
        <v>45028</v>
      </c>
      <c r="P345" t="n">
        <v>15</v>
      </c>
      <c r="Q345" t="inlineStr">
        <is>
          <t>SI</t>
        </is>
      </c>
      <c r="T345" t="n">
        <v>24000</v>
      </c>
      <c r="V345" t="n">
        <v>7.449612403100775</v>
      </c>
      <c r="W345" s="12" t="n">
        <v>45020</v>
      </c>
      <c r="X345" t="n">
        <v>12</v>
      </c>
      <c r="Y345" s="12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2" t="n">
        <v>45009</v>
      </c>
      <c r="H346" t="inlineStr"/>
      <c r="I346" t="n">
        <v>24000</v>
      </c>
      <c r="S346" t="n">
        <v>24000</v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2" t="n">
        <v>44995</v>
      </c>
      <c r="H347" t="inlineStr"/>
      <c r="I347" t="n">
        <v>25000</v>
      </c>
      <c r="S347" t="n">
        <v>25000</v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2" t="n">
        <v>45038</v>
      </c>
      <c r="H348" t="inlineStr"/>
      <c r="K348" t="n">
        <v>25000</v>
      </c>
      <c r="L348" t="n">
        <v>5.574109245612703</v>
      </c>
      <c r="M348" s="12" t="n">
        <v>45043</v>
      </c>
      <c r="N348" t="n">
        <v>5.5</v>
      </c>
      <c r="O348" s="13" t="n">
        <v>45048</v>
      </c>
      <c r="P348" t="n">
        <v>25</v>
      </c>
      <c r="Q348" t="inlineStr">
        <is>
          <t>SI</t>
        </is>
      </c>
      <c r="U348" s="14" t="n">
        <v>25000</v>
      </c>
      <c r="V348" t="n">
        <v>7.574109245612703</v>
      </c>
      <c r="W348" s="12" t="n">
        <v>45045</v>
      </c>
      <c r="X348" t="n">
        <v>7.5</v>
      </c>
      <c r="Y348" s="12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2" t="n">
        <v>45038</v>
      </c>
      <c r="H349" t="inlineStr"/>
      <c r="K349" t="n">
        <v>24000</v>
      </c>
      <c r="L349" t="n">
        <v>5.574109245612703</v>
      </c>
      <c r="M349" s="12" t="n">
        <v>45043</v>
      </c>
      <c r="N349" t="n">
        <v>5.5</v>
      </c>
      <c r="O349" s="13" t="n">
        <v>45048</v>
      </c>
      <c r="P349" t="n">
        <v>25</v>
      </c>
      <c r="Q349" t="inlineStr">
        <is>
          <t>SI</t>
        </is>
      </c>
      <c r="U349" s="14" t="n">
        <v>24000</v>
      </c>
      <c r="V349" t="n">
        <v>7.574109245612703</v>
      </c>
      <c r="W349" s="12" t="n">
        <v>45045</v>
      </c>
      <c r="X349" t="n">
        <v>7.5</v>
      </c>
      <c r="Y349" s="12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2" t="n">
        <v>45042</v>
      </c>
      <c r="H350" t="inlineStr"/>
      <c r="K350" t="n">
        <v>24000</v>
      </c>
      <c r="L350" t="n">
        <v>5.574109245612703</v>
      </c>
      <c r="M350" s="12" t="n">
        <v>45047</v>
      </c>
      <c r="N350" t="n">
        <v>5.5</v>
      </c>
      <c r="O350" s="13" t="n">
        <v>45052</v>
      </c>
      <c r="P350" t="n">
        <v>21</v>
      </c>
      <c r="Q350" t="inlineStr">
        <is>
          <t>SI</t>
        </is>
      </c>
      <c r="U350" s="14" t="n">
        <v>24000</v>
      </c>
      <c r="V350" t="n">
        <v>7.574109245612703</v>
      </c>
      <c r="W350" s="12" t="n">
        <v>45049</v>
      </c>
      <c r="X350" t="n">
        <v>7.5</v>
      </c>
      <c r="Y350" s="12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2" t="n">
        <v>45021</v>
      </c>
      <c r="H351" t="inlineStr"/>
      <c r="J351" t="n">
        <v>25000</v>
      </c>
      <c r="L351" t="n">
        <v>5.574109245612703</v>
      </c>
      <c r="M351" s="12" t="n">
        <v>45026</v>
      </c>
      <c r="N351" t="n">
        <v>5.5</v>
      </c>
      <c r="O351" s="12" t="n">
        <v>45031</v>
      </c>
      <c r="P351" t="n">
        <v>12</v>
      </c>
      <c r="Q351" t="inlineStr">
        <is>
          <t>SI</t>
        </is>
      </c>
      <c r="T351" t="n">
        <v>25000</v>
      </c>
      <c r="V351" t="n">
        <v>7.574109245612703</v>
      </c>
      <c r="W351" s="12" t="n">
        <v>45028</v>
      </c>
      <c r="X351" t="n">
        <v>7.5</v>
      </c>
      <c r="Y351" s="12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2" t="n">
        <v>45025</v>
      </c>
      <c r="H352" t="inlineStr"/>
      <c r="J352" t="n">
        <v>24000</v>
      </c>
      <c r="L352" t="n">
        <v>5.574109245612703</v>
      </c>
      <c r="M352" s="12" t="n">
        <v>45030</v>
      </c>
      <c r="N352" t="n">
        <v>5.5</v>
      </c>
      <c r="O352" s="12" t="n">
        <v>45035</v>
      </c>
      <c r="P352" t="n">
        <v>9</v>
      </c>
      <c r="Q352" t="inlineStr">
        <is>
          <t>SI</t>
        </is>
      </c>
      <c r="T352" t="n">
        <v>24000</v>
      </c>
      <c r="V352" t="n">
        <v>7.574109245612703</v>
      </c>
      <c r="W352" s="12" t="n">
        <v>45032</v>
      </c>
      <c r="X352" t="n">
        <v>7.5</v>
      </c>
      <c r="Y352" s="12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2" t="n">
        <v>45025</v>
      </c>
      <c r="H353" t="inlineStr"/>
      <c r="J353" t="n">
        <v>25000</v>
      </c>
      <c r="L353" t="n">
        <v>5.574109245612703</v>
      </c>
      <c r="M353" s="12" t="n">
        <v>45030</v>
      </c>
      <c r="N353" t="n">
        <v>5.5</v>
      </c>
      <c r="O353" s="12" t="n">
        <v>45035</v>
      </c>
      <c r="P353" t="n">
        <v>9</v>
      </c>
      <c r="Q353" t="inlineStr">
        <is>
          <t>SI</t>
        </is>
      </c>
      <c r="T353" t="n">
        <v>25000</v>
      </c>
      <c r="V353" t="n">
        <v>7.574109245612703</v>
      </c>
      <c r="W353" s="12" t="n">
        <v>45032</v>
      </c>
      <c r="X353" t="n">
        <v>7.5</v>
      </c>
      <c r="Y353" s="12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2" t="n">
        <v>45038</v>
      </c>
      <c r="H354" t="inlineStr"/>
      <c r="K354" t="n">
        <v>25000</v>
      </c>
      <c r="L354" t="n">
        <v>5.574109245612703</v>
      </c>
      <c r="M354" s="12" t="n">
        <v>45043</v>
      </c>
      <c r="N354" t="n">
        <v>5.5</v>
      </c>
      <c r="O354" s="13" t="n">
        <v>45048</v>
      </c>
      <c r="P354" t="n">
        <v>25</v>
      </c>
      <c r="Q354" t="inlineStr">
        <is>
          <t>SI</t>
        </is>
      </c>
      <c r="U354" s="14" t="n">
        <v>25000</v>
      </c>
      <c r="V354" t="n">
        <v>7.574109245612703</v>
      </c>
      <c r="W354" s="12" t="n">
        <v>45045</v>
      </c>
      <c r="X354" t="n">
        <v>7.5</v>
      </c>
      <c r="Y354" s="12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2" t="n">
        <v>45038</v>
      </c>
      <c r="H355" t="inlineStr"/>
      <c r="K355" t="n">
        <v>25000</v>
      </c>
      <c r="L355" t="n">
        <v>5.574109245612703</v>
      </c>
      <c r="M355" s="12" t="n">
        <v>45043</v>
      </c>
      <c r="N355" t="n">
        <v>5.5</v>
      </c>
      <c r="O355" s="13" t="n">
        <v>45048</v>
      </c>
      <c r="P355" t="n">
        <v>25</v>
      </c>
      <c r="Q355" t="inlineStr">
        <is>
          <t>SI</t>
        </is>
      </c>
      <c r="U355" s="14" t="n">
        <v>25000</v>
      </c>
      <c r="V355" t="n">
        <v>7.574109245612703</v>
      </c>
      <c r="W355" s="12" t="n">
        <v>45045</v>
      </c>
      <c r="X355" t="n">
        <v>7.5</v>
      </c>
      <c r="Y355" s="12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2" t="n">
        <v>45021</v>
      </c>
      <c r="H356" t="inlineStr"/>
      <c r="J356" t="n">
        <v>24000</v>
      </c>
      <c r="L356" t="n">
        <v>5.574109245612703</v>
      </c>
      <c r="M356" s="12" t="n">
        <v>45026</v>
      </c>
      <c r="N356" t="n">
        <v>5.5</v>
      </c>
      <c r="O356" s="12" t="n">
        <v>45031</v>
      </c>
      <c r="P356" t="n">
        <v>12</v>
      </c>
      <c r="Q356" t="inlineStr">
        <is>
          <t>SI</t>
        </is>
      </c>
      <c r="T356" t="n">
        <v>24000</v>
      </c>
      <c r="V356" t="n">
        <v>7.574109245612703</v>
      </c>
      <c r="W356" s="12" t="n">
        <v>45028</v>
      </c>
      <c r="X356" t="n">
        <v>7.5</v>
      </c>
      <c r="Y356" s="12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2" t="n">
        <v>45025</v>
      </c>
      <c r="H357" t="inlineStr"/>
      <c r="J357" t="n">
        <v>25000</v>
      </c>
      <c r="L357" t="n">
        <v>5.574109245612703</v>
      </c>
      <c r="M357" s="12" t="n">
        <v>45030</v>
      </c>
      <c r="N357" t="n">
        <v>5.5</v>
      </c>
      <c r="O357" s="12" t="n">
        <v>45035</v>
      </c>
      <c r="P357" t="n">
        <v>9</v>
      </c>
      <c r="Q357" t="inlineStr">
        <is>
          <t>SI</t>
        </is>
      </c>
      <c r="T357" t="n">
        <v>25000</v>
      </c>
      <c r="V357" t="n">
        <v>7.574109245612703</v>
      </c>
      <c r="W357" s="12" t="n">
        <v>45032</v>
      </c>
      <c r="X357" t="n">
        <v>7.5</v>
      </c>
      <c r="Y357" s="12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2" t="n">
        <v>45025</v>
      </c>
      <c r="H358" t="inlineStr"/>
      <c r="J358" t="n">
        <v>25000</v>
      </c>
      <c r="L358" t="n">
        <v>5.574109245612703</v>
      </c>
      <c r="M358" s="12" t="n">
        <v>45030</v>
      </c>
      <c r="N358" t="n">
        <v>5.5</v>
      </c>
      <c r="O358" s="12" t="n">
        <v>45035</v>
      </c>
      <c r="P358" t="n">
        <v>9</v>
      </c>
      <c r="Q358" t="inlineStr">
        <is>
          <t>SI</t>
        </is>
      </c>
      <c r="T358" t="n">
        <v>25000</v>
      </c>
      <c r="V358" t="n">
        <v>7.574109245612703</v>
      </c>
      <c r="W358" s="12" t="n">
        <v>45032</v>
      </c>
      <c r="X358" t="n">
        <v>7.5</v>
      </c>
      <c r="Y358" s="12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2" t="n">
        <v>45025</v>
      </c>
      <c r="H359" t="inlineStr"/>
      <c r="J359" t="n">
        <v>24000</v>
      </c>
      <c r="L359" t="n">
        <v>5.574109245612703</v>
      </c>
      <c r="M359" s="12" t="n">
        <v>45030</v>
      </c>
      <c r="N359" t="n">
        <v>5.5</v>
      </c>
      <c r="O359" s="12" t="n">
        <v>45035</v>
      </c>
      <c r="P359" t="n">
        <v>9</v>
      </c>
      <c r="Q359" t="inlineStr">
        <is>
          <t>SI</t>
        </is>
      </c>
      <c r="T359" t="n">
        <v>24000</v>
      </c>
      <c r="V359" t="n">
        <v>7.574109245612703</v>
      </c>
      <c r="W359" s="12" t="n">
        <v>45032</v>
      </c>
      <c r="X359" t="n">
        <v>7.5</v>
      </c>
      <c r="Y359" s="12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2" t="n">
        <v>45027</v>
      </c>
      <c r="H360" t="inlineStr"/>
      <c r="J360" t="n">
        <v>22000</v>
      </c>
      <c r="T360" t="n">
        <v>22000</v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2" t="n">
        <v>45019</v>
      </c>
      <c r="H361" t="inlineStr"/>
      <c r="J361" t="n">
        <v>19958</v>
      </c>
      <c r="L361" t="n">
        <v>7.5</v>
      </c>
      <c r="M361" s="12" t="n">
        <v>45026</v>
      </c>
      <c r="N361" t="n">
        <v>9.5</v>
      </c>
      <c r="O361" s="12" t="n">
        <v>45035</v>
      </c>
      <c r="P361" t="n">
        <v>9</v>
      </c>
      <c r="Q361" t="inlineStr">
        <is>
          <t>SI</t>
        </is>
      </c>
      <c r="T361" t="n">
        <v>19958</v>
      </c>
      <c r="V361" t="n">
        <v>9.5</v>
      </c>
      <c r="W361" s="12" t="n">
        <v>45028</v>
      </c>
      <c r="X361" t="n">
        <v>11.5</v>
      </c>
      <c r="Y361" s="12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2" t="n">
        <v>45027</v>
      </c>
      <c r="H362" t="inlineStr"/>
      <c r="J362" t="n">
        <v>19958</v>
      </c>
      <c r="L362" t="n">
        <v>7.5</v>
      </c>
      <c r="M362" s="12" t="n">
        <v>45034</v>
      </c>
      <c r="N362" t="n">
        <v>9.5</v>
      </c>
      <c r="O362" s="12" t="n">
        <v>45043</v>
      </c>
      <c r="P362" t="n">
        <v>2</v>
      </c>
      <c r="Q362" t="inlineStr">
        <is>
          <t>Mes 5</t>
        </is>
      </c>
      <c r="T362" t="n">
        <v>19958</v>
      </c>
      <c r="V362" t="n">
        <v>9.5</v>
      </c>
      <c r="W362" s="12" t="n">
        <v>45036</v>
      </c>
      <c r="X362" t="n">
        <v>11.5</v>
      </c>
      <c r="Y362" s="12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2" t="n">
        <v>45019</v>
      </c>
      <c r="H363" t="inlineStr"/>
      <c r="J363" t="n">
        <v>19958</v>
      </c>
      <c r="L363" t="n">
        <v>7.5</v>
      </c>
      <c r="M363" s="12" t="n">
        <v>45026</v>
      </c>
      <c r="N363" t="n">
        <v>9.5</v>
      </c>
      <c r="O363" s="12" t="n">
        <v>45035</v>
      </c>
      <c r="P363" t="n">
        <v>9</v>
      </c>
      <c r="Q363" t="inlineStr">
        <is>
          <t>SI</t>
        </is>
      </c>
      <c r="T363" t="n">
        <v>19958</v>
      </c>
      <c r="V363" t="n">
        <v>9.5</v>
      </c>
      <c r="W363" s="12" t="n">
        <v>45028</v>
      </c>
      <c r="X363" t="n">
        <v>11.5</v>
      </c>
      <c r="Y363" s="12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2" t="n">
        <v>45019</v>
      </c>
      <c r="H364" t="inlineStr"/>
      <c r="J364" t="n">
        <v>19958</v>
      </c>
      <c r="L364" t="n">
        <v>7.5</v>
      </c>
      <c r="M364" s="12" t="n">
        <v>45026</v>
      </c>
      <c r="N364" t="n">
        <v>9.5</v>
      </c>
      <c r="O364" s="12" t="n">
        <v>45035</v>
      </c>
      <c r="P364" t="n">
        <v>9</v>
      </c>
      <c r="Q364" t="inlineStr">
        <is>
          <t>SI</t>
        </is>
      </c>
      <c r="T364" t="n">
        <v>19958</v>
      </c>
      <c r="V364" t="n">
        <v>9.5</v>
      </c>
      <c r="W364" s="12" t="n">
        <v>45028</v>
      </c>
      <c r="X364" t="n">
        <v>11.5</v>
      </c>
      <c r="Y364" s="12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2" t="n">
        <v>45012</v>
      </c>
      <c r="H365" t="inlineStr"/>
      <c r="J365" t="n">
        <v>19958</v>
      </c>
      <c r="L365" t="n">
        <v>7.5</v>
      </c>
      <c r="M365" s="12" t="n">
        <v>45019</v>
      </c>
      <c r="N365" t="n">
        <v>9.5</v>
      </c>
      <c r="O365" s="12" t="n">
        <v>45028</v>
      </c>
      <c r="P365" t="n">
        <v>15</v>
      </c>
      <c r="Q365" t="inlineStr">
        <is>
          <t>SI</t>
        </is>
      </c>
      <c r="T365" t="n">
        <v>19958</v>
      </c>
      <c r="V365" t="n">
        <v>9.5</v>
      </c>
      <c r="W365" s="12" t="n">
        <v>45021</v>
      </c>
      <c r="X365" t="n">
        <v>11.5</v>
      </c>
      <c r="Y365" s="12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2" t="n">
        <v>45027</v>
      </c>
      <c r="H366" t="inlineStr"/>
      <c r="J366" t="n">
        <v>23999</v>
      </c>
      <c r="L366" t="n">
        <v>7.5</v>
      </c>
      <c r="M366" s="12" t="n">
        <v>45034</v>
      </c>
      <c r="N366" t="n">
        <v>9.5</v>
      </c>
      <c r="O366" s="12" t="n">
        <v>45043</v>
      </c>
      <c r="P366" t="n">
        <v>2</v>
      </c>
      <c r="Q366" t="inlineStr">
        <is>
          <t>Mes 5</t>
        </is>
      </c>
      <c r="T366" t="n">
        <v>23999</v>
      </c>
      <c r="V366" t="n">
        <v>9.5</v>
      </c>
      <c r="W366" s="12" t="n">
        <v>45036</v>
      </c>
      <c r="X366" t="n">
        <v>11.5</v>
      </c>
      <c r="Y366" s="12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2" t="n">
        <v>45061</v>
      </c>
      <c r="H367" t="inlineStr"/>
      <c r="K367" t="n">
        <v>24000</v>
      </c>
      <c r="L367" t="n">
        <v>5.142011834319526</v>
      </c>
      <c r="M367" s="12" t="n">
        <v>45066</v>
      </c>
      <c r="N367" t="n">
        <v>7.5</v>
      </c>
      <c r="O367" s="13" t="n">
        <v>45073</v>
      </c>
      <c r="P367" t="n">
        <v>3</v>
      </c>
      <c r="Q367" t="inlineStr">
        <is>
          <t>SI</t>
        </is>
      </c>
      <c r="U367" s="14" t="n">
        <v>24000</v>
      </c>
      <c r="V367" t="n">
        <v>7.142011834319526</v>
      </c>
      <c r="W367" s="12" t="n">
        <v>45068</v>
      </c>
      <c r="X367" t="n">
        <v>9.5</v>
      </c>
      <c r="Y367" s="12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2" t="n">
        <v>45018</v>
      </c>
      <c r="H368" t="inlineStr"/>
      <c r="J368" t="n">
        <v>20000</v>
      </c>
      <c r="L368" t="n">
        <v>5.142011834319526</v>
      </c>
      <c r="M368" s="12" t="n">
        <v>45023</v>
      </c>
      <c r="N368" t="n">
        <v>7.5</v>
      </c>
      <c r="O368" s="12" t="n">
        <v>45030</v>
      </c>
      <c r="P368" t="n">
        <v>12</v>
      </c>
      <c r="Q368" t="inlineStr">
        <is>
          <t>SI</t>
        </is>
      </c>
      <c r="T368" t="n">
        <v>20000</v>
      </c>
      <c r="V368" t="n">
        <v>7.142011834319526</v>
      </c>
      <c r="W368" s="12" t="n">
        <v>45025</v>
      </c>
      <c r="X368" t="n">
        <v>9.5</v>
      </c>
      <c r="Y368" s="12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2" t="n">
        <v>45003</v>
      </c>
      <c r="H369" t="inlineStr"/>
      <c r="J369" t="n">
        <v>24000</v>
      </c>
      <c r="L369" t="n">
        <v>5.449612403100775</v>
      </c>
      <c r="M369" s="12" t="n">
        <v>45008</v>
      </c>
      <c r="N369" t="n">
        <v>10</v>
      </c>
      <c r="O369" s="12" t="n">
        <v>45018</v>
      </c>
      <c r="P369" t="n">
        <v>24</v>
      </c>
      <c r="Q369" t="inlineStr">
        <is>
          <t>SI</t>
        </is>
      </c>
      <c r="S369" t="n">
        <v>24000</v>
      </c>
      <c r="V369" t="n">
        <v>7.449612403100775</v>
      </c>
      <c r="W369" s="12" t="n">
        <v>45010</v>
      </c>
      <c r="X369" t="n">
        <v>12</v>
      </c>
      <c r="Y369" s="12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2" t="n">
        <v>45003</v>
      </c>
      <c r="H370" t="inlineStr"/>
      <c r="J370" t="n">
        <v>24000</v>
      </c>
      <c r="L370" t="n">
        <v>5.449612403100775</v>
      </c>
      <c r="M370" s="12" t="n">
        <v>45008</v>
      </c>
      <c r="N370" t="n">
        <v>10</v>
      </c>
      <c r="O370" s="12" t="n">
        <v>45018</v>
      </c>
      <c r="P370" t="n">
        <v>24</v>
      </c>
      <c r="Q370" t="inlineStr">
        <is>
          <t>SI</t>
        </is>
      </c>
      <c r="S370" t="n">
        <v>24000</v>
      </c>
      <c r="V370" t="n">
        <v>7.449612403100775</v>
      </c>
      <c r="W370" s="12" t="n">
        <v>45010</v>
      </c>
      <c r="X370" t="n">
        <v>12</v>
      </c>
      <c r="Y370" s="12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2" t="n">
        <v>45013</v>
      </c>
      <c r="H371" t="inlineStr"/>
      <c r="J371" t="n">
        <v>24000</v>
      </c>
      <c r="L371" t="n">
        <v>5.449612403100775</v>
      </c>
      <c r="M371" s="12" t="n">
        <v>45018</v>
      </c>
      <c r="N371" t="n">
        <v>10</v>
      </c>
      <c r="O371" s="12" t="n">
        <v>45028</v>
      </c>
      <c r="P371" t="n">
        <v>15</v>
      </c>
      <c r="Q371" t="inlineStr">
        <is>
          <t>SI</t>
        </is>
      </c>
      <c r="T371" t="n">
        <v>24000</v>
      </c>
      <c r="V371" t="n">
        <v>7.449612403100775</v>
      </c>
      <c r="W371" s="12" t="n">
        <v>45020</v>
      </c>
      <c r="X371" t="n">
        <v>12</v>
      </c>
      <c r="Y371" s="12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2" t="n">
        <v>45009</v>
      </c>
      <c r="H372" t="inlineStr"/>
      <c r="I372" t="n">
        <v>24000</v>
      </c>
      <c r="S372" t="n">
        <v>24000</v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2" t="n">
        <v>44995</v>
      </c>
      <c r="H373" t="inlineStr"/>
      <c r="I373" t="n">
        <v>12000</v>
      </c>
      <c r="S373" t="n">
        <v>12000</v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2" t="n">
        <v>44995</v>
      </c>
      <c r="H374" t="inlineStr"/>
      <c r="I374" t="n">
        <v>12000</v>
      </c>
      <c r="S374" t="n">
        <v>12000</v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2" t="n">
        <v>44995</v>
      </c>
      <c r="H375" t="inlineStr"/>
      <c r="I375" t="n">
        <v>24000</v>
      </c>
      <c r="S375" t="n">
        <v>24000</v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2" t="n">
        <v>45006</v>
      </c>
      <c r="H376" t="inlineStr"/>
      <c r="I376" t="n">
        <v>24000</v>
      </c>
      <c r="S376" t="n">
        <v>24000</v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2" t="n">
        <v>45006</v>
      </c>
      <c r="H377" t="inlineStr"/>
      <c r="I377" t="n">
        <v>24000</v>
      </c>
      <c r="S377" t="n">
        <v>24000</v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2" t="n">
        <v>45025</v>
      </c>
      <c r="H378" t="inlineStr"/>
      <c r="J378" t="n">
        <v>24000</v>
      </c>
      <c r="L378" t="n">
        <v>5.574109245612703</v>
      </c>
      <c r="M378" s="12" t="n">
        <v>45030</v>
      </c>
      <c r="N378" t="n">
        <v>5.5</v>
      </c>
      <c r="O378" s="12" t="n">
        <v>45035</v>
      </c>
      <c r="P378" t="n">
        <v>9</v>
      </c>
      <c r="Q378" t="inlineStr">
        <is>
          <t>SI</t>
        </is>
      </c>
      <c r="T378" t="n">
        <v>24000</v>
      </c>
      <c r="V378" t="n">
        <v>7.574109245612703</v>
      </c>
      <c r="W378" s="12" t="n">
        <v>45032</v>
      </c>
      <c r="X378" t="n">
        <v>7.5</v>
      </c>
      <c r="Y378" s="12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2" t="n">
        <v>45021</v>
      </c>
      <c r="H379" t="inlineStr"/>
      <c r="J379" t="n">
        <v>24000</v>
      </c>
      <c r="L379" t="n">
        <v>5.574109245612703</v>
      </c>
      <c r="M379" s="12" t="n">
        <v>45026</v>
      </c>
      <c r="N379" t="n">
        <v>5.5</v>
      </c>
      <c r="O379" s="12" t="n">
        <v>45031</v>
      </c>
      <c r="P379" t="n">
        <v>12</v>
      </c>
      <c r="Q379" t="inlineStr">
        <is>
          <t>SI</t>
        </is>
      </c>
      <c r="T379" t="n">
        <v>24000</v>
      </c>
      <c r="V379" t="n">
        <v>7.574109245612703</v>
      </c>
      <c r="W379" s="12" t="n">
        <v>45028</v>
      </c>
      <c r="X379" t="n">
        <v>7.5</v>
      </c>
      <c r="Y379" s="12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2" t="n">
        <v>45038</v>
      </c>
      <c r="H380" t="inlineStr"/>
      <c r="K380" t="n">
        <v>24000</v>
      </c>
      <c r="L380" t="n">
        <v>5.574109245612703</v>
      </c>
      <c r="M380" s="12" t="n">
        <v>45043</v>
      </c>
      <c r="N380" t="n">
        <v>5.5</v>
      </c>
      <c r="O380" s="13" t="n">
        <v>45048</v>
      </c>
      <c r="P380" t="n">
        <v>25</v>
      </c>
      <c r="Q380" t="inlineStr">
        <is>
          <t>SI</t>
        </is>
      </c>
      <c r="U380" s="14" t="n">
        <v>24000</v>
      </c>
      <c r="V380" t="n">
        <v>7.574109245612703</v>
      </c>
      <c r="W380" s="12" t="n">
        <v>45045</v>
      </c>
      <c r="X380" t="n">
        <v>7.5</v>
      </c>
      <c r="Y380" s="12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2" t="n">
        <v>45021</v>
      </c>
      <c r="H381" t="inlineStr"/>
      <c r="J381" t="n">
        <v>24000</v>
      </c>
      <c r="L381" t="n">
        <v>5.574109245612703</v>
      </c>
      <c r="M381" s="12" t="n">
        <v>45026</v>
      </c>
      <c r="N381" t="n">
        <v>5.5</v>
      </c>
      <c r="O381" s="12" t="n">
        <v>45031</v>
      </c>
      <c r="P381" t="n">
        <v>12</v>
      </c>
      <c r="Q381" t="inlineStr">
        <is>
          <t>SI</t>
        </is>
      </c>
      <c r="T381" t="n">
        <v>24000</v>
      </c>
      <c r="V381" t="n">
        <v>7.574109245612703</v>
      </c>
      <c r="W381" s="12" t="n">
        <v>45028</v>
      </c>
      <c r="X381" t="n">
        <v>7.5</v>
      </c>
      <c r="Y381" s="12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2" t="n">
        <v>45021</v>
      </c>
      <c r="H382" t="inlineStr"/>
      <c r="J382" t="n">
        <v>24000</v>
      </c>
      <c r="L382" t="n">
        <v>5.574109245612703</v>
      </c>
      <c r="M382" s="12" t="n">
        <v>45026</v>
      </c>
      <c r="N382" t="n">
        <v>5.5</v>
      </c>
      <c r="O382" s="12" t="n">
        <v>45031</v>
      </c>
      <c r="P382" t="n">
        <v>12</v>
      </c>
      <c r="Q382" t="inlineStr">
        <is>
          <t>SI</t>
        </is>
      </c>
      <c r="T382" t="n">
        <v>24000</v>
      </c>
      <c r="V382" t="n">
        <v>7.574109245612703</v>
      </c>
      <c r="W382" s="12" t="n">
        <v>45028</v>
      </c>
      <c r="X382" t="n">
        <v>7.5</v>
      </c>
      <c r="Y382" s="12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2" t="n">
        <v>45021</v>
      </c>
      <c r="H383" t="inlineStr"/>
      <c r="J383" t="n">
        <v>25000</v>
      </c>
      <c r="L383" t="n">
        <v>5.574109245612703</v>
      </c>
      <c r="M383" s="12" t="n">
        <v>45026</v>
      </c>
      <c r="N383" t="n">
        <v>5.5</v>
      </c>
      <c r="O383" s="12" t="n">
        <v>45031</v>
      </c>
      <c r="P383" t="n">
        <v>12</v>
      </c>
      <c r="Q383" t="inlineStr">
        <is>
          <t>SI</t>
        </is>
      </c>
      <c r="T383" t="n">
        <v>25000</v>
      </c>
      <c r="V383" t="n">
        <v>7.574109245612703</v>
      </c>
      <c r="W383" s="12" t="n">
        <v>45028</v>
      </c>
      <c r="X383" t="n">
        <v>7.5</v>
      </c>
      <c r="Y383" s="12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2" t="n">
        <v>45025</v>
      </c>
      <c r="H384" t="inlineStr"/>
      <c r="J384" t="n">
        <v>24000</v>
      </c>
      <c r="L384" t="n">
        <v>5.574109245612703</v>
      </c>
      <c r="M384" s="12" t="n">
        <v>45030</v>
      </c>
      <c r="N384" t="n">
        <v>5.5</v>
      </c>
      <c r="O384" s="12" t="n">
        <v>45035</v>
      </c>
      <c r="P384" t="n">
        <v>9</v>
      </c>
      <c r="Q384" t="inlineStr">
        <is>
          <t>SI</t>
        </is>
      </c>
      <c r="T384" t="n">
        <v>24000</v>
      </c>
      <c r="V384" t="n">
        <v>7.574109245612703</v>
      </c>
      <c r="W384" s="12" t="n">
        <v>45032</v>
      </c>
      <c r="X384" t="n">
        <v>7.5</v>
      </c>
      <c r="Y384" s="12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2" t="n">
        <v>45038</v>
      </c>
      <c r="H385" t="inlineStr"/>
      <c r="K385" t="n">
        <v>24000</v>
      </c>
      <c r="L385" t="n">
        <v>5.574109245612703</v>
      </c>
      <c r="M385" s="12" t="n">
        <v>45043</v>
      </c>
      <c r="N385" t="n">
        <v>5.5</v>
      </c>
      <c r="O385" s="13" t="n">
        <v>45048</v>
      </c>
      <c r="P385" t="n">
        <v>25</v>
      </c>
      <c r="Q385" t="inlineStr">
        <is>
          <t>SI</t>
        </is>
      </c>
      <c r="U385" s="14" t="n">
        <v>24000</v>
      </c>
      <c r="V385" t="n">
        <v>7.574109245612703</v>
      </c>
      <c r="W385" s="12" t="n">
        <v>45045</v>
      </c>
      <c r="X385" t="n">
        <v>7.5</v>
      </c>
      <c r="Y385" s="12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2" t="n">
        <v>45038</v>
      </c>
      <c r="H386" t="inlineStr"/>
      <c r="K386" t="n">
        <v>25000</v>
      </c>
      <c r="L386" t="n">
        <v>5.574109245612703</v>
      </c>
      <c r="M386" s="12" t="n">
        <v>45043</v>
      </c>
      <c r="N386" t="n">
        <v>5.5</v>
      </c>
      <c r="O386" s="13" t="n">
        <v>45048</v>
      </c>
      <c r="P386" t="n">
        <v>25</v>
      </c>
      <c r="Q386" t="inlineStr">
        <is>
          <t>SI</t>
        </is>
      </c>
      <c r="U386" s="14" t="n">
        <v>25000</v>
      </c>
      <c r="V386" t="n">
        <v>7.574109245612703</v>
      </c>
      <c r="W386" s="12" t="n">
        <v>45045</v>
      </c>
      <c r="X386" t="n">
        <v>7.5</v>
      </c>
      <c r="Y386" s="12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2" t="n">
        <v>45038</v>
      </c>
      <c r="H387" t="inlineStr"/>
      <c r="K387" t="n">
        <v>25000</v>
      </c>
      <c r="L387" t="n">
        <v>5.574109245612703</v>
      </c>
      <c r="M387" s="12" t="n">
        <v>45043</v>
      </c>
      <c r="N387" t="n">
        <v>5.5</v>
      </c>
      <c r="O387" s="13" t="n">
        <v>45048</v>
      </c>
      <c r="P387" t="n">
        <v>25</v>
      </c>
      <c r="Q387" t="inlineStr">
        <is>
          <t>SI</t>
        </is>
      </c>
      <c r="U387" s="14" t="n">
        <v>25000</v>
      </c>
      <c r="V387" t="n">
        <v>7.574109245612703</v>
      </c>
      <c r="W387" s="12" t="n">
        <v>45045</v>
      </c>
      <c r="X387" t="n">
        <v>7.5</v>
      </c>
      <c r="Y387" s="12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2" t="n">
        <v>45021</v>
      </c>
      <c r="H388" t="inlineStr"/>
      <c r="J388" t="n">
        <v>25000</v>
      </c>
      <c r="L388" t="n">
        <v>5.574109245612703</v>
      </c>
      <c r="M388" s="12" t="n">
        <v>45026</v>
      </c>
      <c r="N388" t="n">
        <v>5.5</v>
      </c>
      <c r="O388" s="12" t="n">
        <v>45031</v>
      </c>
      <c r="P388" t="n">
        <v>12</v>
      </c>
      <c r="Q388" t="inlineStr">
        <is>
          <t>SI</t>
        </is>
      </c>
      <c r="T388" t="n">
        <v>25000</v>
      </c>
      <c r="V388" t="n">
        <v>7.574109245612703</v>
      </c>
      <c r="W388" s="12" t="n">
        <v>45028</v>
      </c>
      <c r="X388" t="n">
        <v>7.5</v>
      </c>
      <c r="Y388" s="12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2" t="n">
        <v>45038</v>
      </c>
      <c r="H389" t="inlineStr"/>
      <c r="K389" t="n">
        <v>25000</v>
      </c>
      <c r="L389" t="n">
        <v>5.574109245612703</v>
      </c>
      <c r="M389" s="12" t="n">
        <v>45043</v>
      </c>
      <c r="N389" t="n">
        <v>5.5</v>
      </c>
      <c r="O389" s="13" t="n">
        <v>45048</v>
      </c>
      <c r="P389" t="n">
        <v>25</v>
      </c>
      <c r="Q389" t="inlineStr">
        <is>
          <t>SI</t>
        </is>
      </c>
      <c r="U389" s="14" t="n">
        <v>25000</v>
      </c>
      <c r="V389" t="n">
        <v>7.574109245612703</v>
      </c>
      <c r="W389" s="12" t="n">
        <v>45045</v>
      </c>
      <c r="X389" t="n">
        <v>7.5</v>
      </c>
      <c r="Y389" s="12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2" t="n">
        <v>45025</v>
      </c>
      <c r="H390" t="inlineStr"/>
      <c r="J390" t="n">
        <v>24000</v>
      </c>
      <c r="L390" t="n">
        <v>5.574109245612703</v>
      </c>
      <c r="M390" s="12" t="n">
        <v>45030</v>
      </c>
      <c r="N390" t="n">
        <v>5.5</v>
      </c>
      <c r="O390" s="12" t="n">
        <v>45035</v>
      </c>
      <c r="P390" t="n">
        <v>9</v>
      </c>
      <c r="Q390" t="inlineStr">
        <is>
          <t>SI</t>
        </is>
      </c>
      <c r="T390" t="n">
        <v>24000</v>
      </c>
      <c r="V390" t="n">
        <v>7.574109245612703</v>
      </c>
      <c r="W390" s="12" t="n">
        <v>45032</v>
      </c>
      <c r="X390" t="n">
        <v>7.5</v>
      </c>
      <c r="Y390" s="12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2" t="n">
        <v>45021</v>
      </c>
      <c r="H391" t="inlineStr"/>
      <c r="J391" t="n">
        <v>25000</v>
      </c>
      <c r="L391" t="n">
        <v>5.574109245612703</v>
      </c>
      <c r="M391" s="12" t="n">
        <v>45026</v>
      </c>
      <c r="N391" t="n">
        <v>5.5</v>
      </c>
      <c r="O391" s="12" t="n">
        <v>45031</v>
      </c>
      <c r="P391" t="n">
        <v>12</v>
      </c>
      <c r="Q391" t="inlineStr">
        <is>
          <t>SI</t>
        </is>
      </c>
      <c r="T391" t="n">
        <v>25000</v>
      </c>
      <c r="V391" t="n">
        <v>7.574109245612703</v>
      </c>
      <c r="W391" s="12" t="n">
        <v>45028</v>
      </c>
      <c r="X391" t="n">
        <v>7.5</v>
      </c>
      <c r="Y391" s="12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2" t="n">
        <v>45021</v>
      </c>
      <c r="H392" t="inlineStr"/>
      <c r="J392" t="n">
        <v>24000</v>
      </c>
      <c r="L392" t="n">
        <v>5.574109245612703</v>
      </c>
      <c r="M392" s="12" t="n">
        <v>45026</v>
      </c>
      <c r="N392" t="n">
        <v>5.5</v>
      </c>
      <c r="O392" s="12" t="n">
        <v>45031</v>
      </c>
      <c r="P392" t="n">
        <v>12</v>
      </c>
      <c r="Q392" t="inlineStr">
        <is>
          <t>SI</t>
        </is>
      </c>
      <c r="T392" t="n">
        <v>24000</v>
      </c>
      <c r="V392" t="n">
        <v>7.574109245612703</v>
      </c>
      <c r="W392" s="12" t="n">
        <v>45028</v>
      </c>
      <c r="X392" t="n">
        <v>7.5</v>
      </c>
      <c r="Y392" s="12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2" t="n">
        <v>45021</v>
      </c>
      <c r="H393" t="inlineStr"/>
      <c r="J393" t="n">
        <v>24000</v>
      </c>
      <c r="L393" t="n">
        <v>5.574109245612703</v>
      </c>
      <c r="M393" s="12" t="n">
        <v>45026</v>
      </c>
      <c r="N393" t="n">
        <v>5.5</v>
      </c>
      <c r="O393" s="12" t="n">
        <v>45031</v>
      </c>
      <c r="P393" t="n">
        <v>12</v>
      </c>
      <c r="Q393" t="inlineStr">
        <is>
          <t>SI</t>
        </is>
      </c>
      <c r="T393" t="n">
        <v>24000</v>
      </c>
      <c r="V393" t="n">
        <v>7.574109245612703</v>
      </c>
      <c r="W393" s="12" t="n">
        <v>45028</v>
      </c>
      <c r="X393" t="n">
        <v>7.5</v>
      </c>
      <c r="Y393" s="12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2" t="n">
        <v>45042</v>
      </c>
      <c r="H394" t="inlineStr"/>
      <c r="K394" t="n">
        <v>24000</v>
      </c>
      <c r="L394" t="n">
        <v>5.574109245612703</v>
      </c>
      <c r="M394" s="12" t="n">
        <v>45047</v>
      </c>
      <c r="N394" t="n">
        <v>5.5</v>
      </c>
      <c r="O394" s="13" t="n">
        <v>45052</v>
      </c>
      <c r="P394" t="n">
        <v>21</v>
      </c>
      <c r="Q394" t="inlineStr">
        <is>
          <t>SI</t>
        </is>
      </c>
      <c r="U394" s="14" t="n">
        <v>24000</v>
      </c>
      <c r="V394" t="n">
        <v>7.574109245612703</v>
      </c>
      <c r="W394" s="12" t="n">
        <v>45049</v>
      </c>
      <c r="X394" t="n">
        <v>7.5</v>
      </c>
      <c r="Y394" s="12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2" t="n">
        <v>45021</v>
      </c>
      <c r="H395" t="inlineStr"/>
      <c r="J395" t="n">
        <v>24000</v>
      </c>
      <c r="L395" t="n">
        <v>5.574109245612703</v>
      </c>
      <c r="M395" s="12" t="n">
        <v>45026</v>
      </c>
      <c r="N395" t="n">
        <v>5.5</v>
      </c>
      <c r="O395" s="12" t="n">
        <v>45031</v>
      </c>
      <c r="P395" t="n">
        <v>12</v>
      </c>
      <c r="Q395" t="inlineStr">
        <is>
          <t>SI</t>
        </is>
      </c>
      <c r="T395" t="n">
        <v>24000</v>
      </c>
      <c r="V395" t="n">
        <v>7.574109245612703</v>
      </c>
      <c r="W395" s="12" t="n">
        <v>45028</v>
      </c>
      <c r="X395" t="n">
        <v>7.5</v>
      </c>
      <c r="Y395" s="12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2" t="n">
        <v>45038</v>
      </c>
      <c r="H396" t="inlineStr"/>
      <c r="K396" t="n">
        <v>25000</v>
      </c>
      <c r="L396" t="n">
        <v>5.574109245612703</v>
      </c>
      <c r="M396" s="12" t="n">
        <v>45043</v>
      </c>
      <c r="N396" t="n">
        <v>5.5</v>
      </c>
      <c r="O396" s="13" t="n">
        <v>45048</v>
      </c>
      <c r="P396" t="n">
        <v>25</v>
      </c>
      <c r="Q396" t="inlineStr">
        <is>
          <t>SI</t>
        </is>
      </c>
      <c r="U396" s="14" t="n">
        <v>25000</v>
      </c>
      <c r="V396" t="n">
        <v>7.574109245612703</v>
      </c>
      <c r="W396" s="12" t="n">
        <v>45045</v>
      </c>
      <c r="X396" t="n">
        <v>7.5</v>
      </c>
      <c r="Y396" s="12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2" t="n">
        <v>45025</v>
      </c>
      <c r="H397" t="inlineStr"/>
      <c r="J397" t="n">
        <v>24000</v>
      </c>
      <c r="L397" t="n">
        <v>5.574109245612703</v>
      </c>
      <c r="M397" s="12" t="n">
        <v>45030</v>
      </c>
      <c r="N397" t="n">
        <v>5.5</v>
      </c>
      <c r="O397" s="12" t="n">
        <v>45035</v>
      </c>
      <c r="P397" t="n">
        <v>9</v>
      </c>
      <c r="Q397" t="inlineStr">
        <is>
          <t>SI</t>
        </is>
      </c>
      <c r="T397" t="n">
        <v>24000</v>
      </c>
      <c r="V397" t="n">
        <v>7.574109245612703</v>
      </c>
      <c r="W397" s="12" t="n">
        <v>45032</v>
      </c>
      <c r="X397" t="n">
        <v>7.5</v>
      </c>
      <c r="Y397" s="12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2" t="n">
        <v>45021</v>
      </c>
      <c r="H398" t="inlineStr"/>
      <c r="J398" t="n">
        <v>25000</v>
      </c>
      <c r="L398" t="n">
        <v>5.574109245612703</v>
      </c>
      <c r="M398" s="12" t="n">
        <v>45026</v>
      </c>
      <c r="N398" t="n">
        <v>5.5</v>
      </c>
      <c r="O398" s="12" t="n">
        <v>45031</v>
      </c>
      <c r="P398" t="n">
        <v>12</v>
      </c>
      <c r="Q398" t="inlineStr">
        <is>
          <t>SI</t>
        </is>
      </c>
      <c r="T398" t="n">
        <v>25000</v>
      </c>
      <c r="V398" t="n">
        <v>7.574109245612703</v>
      </c>
      <c r="W398" s="12" t="n">
        <v>45028</v>
      </c>
      <c r="X398" t="n">
        <v>7.5</v>
      </c>
      <c r="Y398" s="12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2" t="n">
        <v>45038</v>
      </c>
      <c r="H399" t="inlineStr"/>
      <c r="K399" t="n">
        <v>24000</v>
      </c>
      <c r="L399" t="n">
        <v>5.574109245612703</v>
      </c>
      <c r="M399" s="12" t="n">
        <v>45043</v>
      </c>
      <c r="N399" t="n">
        <v>5.5</v>
      </c>
      <c r="O399" s="13" t="n">
        <v>45048</v>
      </c>
      <c r="P399" t="n">
        <v>25</v>
      </c>
      <c r="Q399" t="inlineStr">
        <is>
          <t>SI</t>
        </is>
      </c>
      <c r="U399" s="14" t="n">
        <v>24000</v>
      </c>
      <c r="V399" t="n">
        <v>7.574109245612703</v>
      </c>
      <c r="W399" s="12" t="n">
        <v>45045</v>
      </c>
      <c r="X399" t="n">
        <v>7.5</v>
      </c>
      <c r="Y399" s="12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2" t="n">
        <v>45025</v>
      </c>
      <c r="H400" t="inlineStr"/>
      <c r="J400" t="n">
        <v>24000</v>
      </c>
      <c r="L400" t="n">
        <v>5.574109245612703</v>
      </c>
      <c r="M400" s="12" t="n">
        <v>45030</v>
      </c>
      <c r="N400" t="n">
        <v>5.5</v>
      </c>
      <c r="O400" s="12" t="n">
        <v>45035</v>
      </c>
      <c r="P400" t="n">
        <v>9</v>
      </c>
      <c r="Q400" t="inlineStr">
        <is>
          <t>SI</t>
        </is>
      </c>
      <c r="T400" t="n">
        <v>24000</v>
      </c>
      <c r="V400" t="n">
        <v>7.574109245612703</v>
      </c>
      <c r="W400" s="12" t="n">
        <v>45032</v>
      </c>
      <c r="X400" t="n">
        <v>7.5</v>
      </c>
      <c r="Y400" s="12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2" t="n">
        <v>45038</v>
      </c>
      <c r="H401" t="inlineStr"/>
      <c r="K401" t="n">
        <v>25000</v>
      </c>
      <c r="L401" t="n">
        <v>5.574109245612703</v>
      </c>
      <c r="M401" s="12" t="n">
        <v>45043</v>
      </c>
      <c r="N401" t="n">
        <v>5.5</v>
      </c>
      <c r="O401" s="13" t="n">
        <v>45048</v>
      </c>
      <c r="P401" t="n">
        <v>25</v>
      </c>
      <c r="Q401" t="inlineStr">
        <is>
          <t>SI</t>
        </is>
      </c>
      <c r="U401" s="14" t="n">
        <v>25000</v>
      </c>
      <c r="V401" t="n">
        <v>7.574109245612703</v>
      </c>
      <c r="W401" s="12" t="n">
        <v>45045</v>
      </c>
      <c r="X401" t="n">
        <v>7.5</v>
      </c>
      <c r="Y401" s="12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2" t="n">
        <v>45038</v>
      </c>
      <c r="H402" t="inlineStr"/>
      <c r="K402" t="n">
        <v>24000</v>
      </c>
      <c r="L402" t="n">
        <v>5.574109245612703</v>
      </c>
      <c r="M402" s="12" t="n">
        <v>45043</v>
      </c>
      <c r="N402" t="n">
        <v>5.5</v>
      </c>
      <c r="O402" s="13" t="n">
        <v>45048</v>
      </c>
      <c r="P402" t="n">
        <v>25</v>
      </c>
      <c r="Q402" t="inlineStr">
        <is>
          <t>SI</t>
        </is>
      </c>
      <c r="U402" s="14" t="n">
        <v>24000</v>
      </c>
      <c r="V402" t="n">
        <v>7.574109245612703</v>
      </c>
      <c r="W402" s="12" t="n">
        <v>45045</v>
      </c>
      <c r="X402" t="n">
        <v>7.5</v>
      </c>
      <c r="Y402" s="12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2" t="n">
        <v>45042</v>
      </c>
      <c r="H403" t="inlineStr"/>
      <c r="K403" t="n">
        <v>24000</v>
      </c>
      <c r="L403" t="n">
        <v>5.574109245612703</v>
      </c>
      <c r="M403" s="12" t="n">
        <v>45047</v>
      </c>
      <c r="N403" t="n">
        <v>5.5</v>
      </c>
      <c r="O403" s="13" t="n">
        <v>45052</v>
      </c>
      <c r="P403" t="n">
        <v>21</v>
      </c>
      <c r="Q403" t="inlineStr">
        <is>
          <t>SI</t>
        </is>
      </c>
      <c r="U403" s="14" t="n">
        <v>24000</v>
      </c>
      <c r="V403" t="n">
        <v>7.574109245612703</v>
      </c>
      <c r="W403" s="12" t="n">
        <v>45049</v>
      </c>
      <c r="X403" t="n">
        <v>7.5</v>
      </c>
      <c r="Y403" s="12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2" t="n">
        <v>45025</v>
      </c>
      <c r="H404" t="inlineStr"/>
      <c r="J404" t="n">
        <v>25000</v>
      </c>
      <c r="L404" t="n">
        <v>5.574109245612703</v>
      </c>
      <c r="M404" s="12" t="n">
        <v>45030</v>
      </c>
      <c r="N404" t="n">
        <v>5.5</v>
      </c>
      <c r="O404" s="12" t="n">
        <v>45035</v>
      </c>
      <c r="P404" t="n">
        <v>9</v>
      </c>
      <c r="Q404" t="inlineStr">
        <is>
          <t>SI</t>
        </is>
      </c>
      <c r="T404" t="n">
        <v>25000</v>
      </c>
      <c r="V404" t="n">
        <v>7.574109245612703</v>
      </c>
      <c r="W404" s="12" t="n">
        <v>45032</v>
      </c>
      <c r="X404" t="n">
        <v>7.5</v>
      </c>
      <c r="Y404" s="12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2" t="n">
        <v>44985</v>
      </c>
      <c r="H405" t="inlineStr"/>
      <c r="I405" t="n">
        <v>19958.048</v>
      </c>
      <c r="L405" t="n">
        <v>7.5</v>
      </c>
      <c r="M405" s="12" t="n">
        <v>44992</v>
      </c>
      <c r="N405" t="n">
        <v>9.5</v>
      </c>
      <c r="O405" s="12" t="n">
        <v>45001</v>
      </c>
      <c r="P405" t="n">
        <v>13</v>
      </c>
      <c r="Q405" t="inlineStr">
        <is>
          <t>SI</t>
        </is>
      </c>
      <c r="S405" t="n">
        <v>19958.048</v>
      </c>
      <c r="V405" t="n">
        <v>9.5</v>
      </c>
      <c r="W405" s="12" t="n">
        <v>44994</v>
      </c>
      <c r="X405" t="n">
        <v>11.5</v>
      </c>
      <c r="Y405" s="12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2" t="n">
        <v>44985</v>
      </c>
      <c r="H406" t="inlineStr"/>
      <c r="I406" t="n">
        <v>24004.08864</v>
      </c>
      <c r="L406" t="n">
        <v>7.5</v>
      </c>
      <c r="M406" s="12" t="n">
        <v>44992</v>
      </c>
      <c r="N406" t="n">
        <v>9.5</v>
      </c>
      <c r="O406" s="12" t="n">
        <v>45001</v>
      </c>
      <c r="P406" t="n">
        <v>13</v>
      </c>
      <c r="Q406" t="inlineStr">
        <is>
          <t>SI</t>
        </is>
      </c>
      <c r="S406" t="n">
        <v>24004.08864</v>
      </c>
      <c r="V406" t="n">
        <v>9.5</v>
      </c>
      <c r="W406" s="12" t="n">
        <v>44994</v>
      </c>
      <c r="X406" t="n">
        <v>11.5</v>
      </c>
      <c r="Y406" s="12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2" t="n">
        <v>44986</v>
      </c>
      <c r="H407" t="inlineStr"/>
      <c r="I407" t="n">
        <v>19958.048</v>
      </c>
      <c r="L407" t="n">
        <v>7.5</v>
      </c>
      <c r="M407" s="12" t="n">
        <v>44993</v>
      </c>
      <c r="N407" t="n">
        <v>9.5</v>
      </c>
      <c r="O407" s="12" t="n">
        <v>45002</v>
      </c>
      <c r="P407" t="n">
        <v>12</v>
      </c>
      <c r="Q407" t="inlineStr">
        <is>
          <t>SI</t>
        </is>
      </c>
      <c r="S407" t="n">
        <v>19958.048</v>
      </c>
      <c r="V407" t="n">
        <v>9.5</v>
      </c>
      <c r="W407" s="12" t="n">
        <v>44995</v>
      </c>
      <c r="X407" t="n">
        <v>11.5</v>
      </c>
      <c r="Y407" s="12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2" t="n">
        <v>44977</v>
      </c>
      <c r="H408" t="inlineStr"/>
      <c r="I408" t="n">
        <v>18143.68</v>
      </c>
      <c r="L408" t="n">
        <v>7.5</v>
      </c>
      <c r="M408" s="12" t="n">
        <v>44984</v>
      </c>
      <c r="N408" t="n">
        <v>9.5</v>
      </c>
      <c r="O408" s="12" t="n">
        <v>44993</v>
      </c>
      <c r="P408" t="n">
        <v>20</v>
      </c>
      <c r="Q408" t="inlineStr">
        <is>
          <t>SI</t>
        </is>
      </c>
      <c r="S408" t="n">
        <v>18143.68</v>
      </c>
      <c r="V408" t="n">
        <v>9.5</v>
      </c>
      <c r="W408" s="12" t="n">
        <v>44986</v>
      </c>
      <c r="X408" t="n">
        <v>11.5</v>
      </c>
      <c r="Y408" s="12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2" t="n">
        <v>44986</v>
      </c>
      <c r="H409" t="inlineStr"/>
      <c r="I409" t="n">
        <v>19958.048</v>
      </c>
      <c r="L409" t="n">
        <v>7.5</v>
      </c>
      <c r="M409" s="12" t="n">
        <v>44993</v>
      </c>
      <c r="N409" t="n">
        <v>9.5</v>
      </c>
      <c r="O409" s="12" t="n">
        <v>45002</v>
      </c>
      <c r="P409" t="n">
        <v>12</v>
      </c>
      <c r="Q409" t="inlineStr">
        <is>
          <t>SI</t>
        </is>
      </c>
      <c r="S409" t="n">
        <v>19958.048</v>
      </c>
      <c r="V409" t="n">
        <v>9.5</v>
      </c>
      <c r="W409" s="12" t="n">
        <v>44995</v>
      </c>
      <c r="X409" t="n">
        <v>11.5</v>
      </c>
      <c r="Y409" s="12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2" t="n">
        <v>44993</v>
      </c>
      <c r="H410" t="inlineStr"/>
      <c r="I410" t="n">
        <v>19958.048</v>
      </c>
      <c r="L410" t="n">
        <v>7.5</v>
      </c>
      <c r="M410" s="12" t="n">
        <v>45000</v>
      </c>
      <c r="N410" t="n">
        <v>9.5</v>
      </c>
      <c r="O410" s="12" t="n">
        <v>45009</v>
      </c>
      <c r="P410" t="n">
        <v>6</v>
      </c>
      <c r="Q410" t="inlineStr">
        <is>
          <t>SI</t>
        </is>
      </c>
      <c r="S410" t="n">
        <v>19958.048</v>
      </c>
      <c r="V410" t="n">
        <v>9.5</v>
      </c>
      <c r="W410" s="12" t="n">
        <v>45002</v>
      </c>
      <c r="X410" t="n">
        <v>11.5</v>
      </c>
      <c r="Y410" s="12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2" t="n">
        <v>45008</v>
      </c>
      <c r="H411" t="inlineStr"/>
      <c r="J411" t="n">
        <v>21870</v>
      </c>
      <c r="L411" t="n">
        <v>5.574109245612703</v>
      </c>
      <c r="M411" s="12" t="n">
        <v>45013</v>
      </c>
      <c r="N411" t="n">
        <v>5.5</v>
      </c>
      <c r="O411" s="12" t="n">
        <v>45018</v>
      </c>
      <c r="P411" t="n">
        <v>23</v>
      </c>
      <c r="Q411" t="inlineStr">
        <is>
          <t>SI</t>
        </is>
      </c>
      <c r="T411" t="n">
        <v>21870</v>
      </c>
      <c r="V411" t="n">
        <v>7.574109245612703</v>
      </c>
      <c r="W411" s="12" t="n">
        <v>45015</v>
      </c>
      <c r="X411" t="n">
        <v>7.5</v>
      </c>
      <c r="Y411" s="12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2" t="n">
        <v>44979</v>
      </c>
      <c r="H412" t="inlineStr"/>
      <c r="I412" t="n">
        <v>18143.68</v>
      </c>
      <c r="L412" t="n">
        <v>7.5</v>
      </c>
      <c r="M412" s="12" t="n">
        <v>44986</v>
      </c>
      <c r="N412" t="n">
        <v>9.5</v>
      </c>
      <c r="O412" s="12" t="n">
        <v>44995</v>
      </c>
      <c r="P412" t="n">
        <v>18</v>
      </c>
      <c r="Q412" t="inlineStr">
        <is>
          <t>SI</t>
        </is>
      </c>
      <c r="S412" t="n">
        <v>18143.68</v>
      </c>
      <c r="V412" t="n">
        <v>9.5</v>
      </c>
      <c r="W412" s="12" t="n">
        <v>44988</v>
      </c>
      <c r="X412" t="n">
        <v>11.5</v>
      </c>
      <c r="Y412" s="12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2" t="n">
        <v>44978</v>
      </c>
      <c r="H413" t="inlineStr"/>
      <c r="I413" t="n">
        <v>2447.582432</v>
      </c>
      <c r="L413" t="n">
        <v>7.5</v>
      </c>
      <c r="M413" s="12" t="n">
        <v>44985</v>
      </c>
      <c r="N413" t="n">
        <v>9.5</v>
      </c>
      <c r="O413" s="12" t="n">
        <v>44994</v>
      </c>
      <c r="P413" t="n">
        <v>19</v>
      </c>
      <c r="Q413" t="inlineStr">
        <is>
          <t>SI</t>
        </is>
      </c>
      <c r="S413" t="n">
        <v>2447.582432</v>
      </c>
      <c r="V413" t="n">
        <v>9.5</v>
      </c>
      <c r="W413" s="12" t="n">
        <v>44987</v>
      </c>
      <c r="X413" t="n">
        <v>11.5</v>
      </c>
      <c r="Y413" s="12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2" t="n">
        <v>44978</v>
      </c>
      <c r="H414" t="inlineStr"/>
      <c r="I414" t="n">
        <v>3671.373648</v>
      </c>
      <c r="L414" t="n">
        <v>7.5</v>
      </c>
      <c r="M414" s="12" t="n">
        <v>44985</v>
      </c>
      <c r="N414" t="n">
        <v>9.5</v>
      </c>
      <c r="O414" s="12" t="n">
        <v>44994</v>
      </c>
      <c r="P414" t="n">
        <v>19</v>
      </c>
      <c r="Q414" t="inlineStr">
        <is>
          <t>SI</t>
        </is>
      </c>
      <c r="S414" t="n">
        <v>3671.373648</v>
      </c>
      <c r="V414" t="n">
        <v>9.5</v>
      </c>
      <c r="W414" s="12" t="n">
        <v>44987</v>
      </c>
      <c r="X414" t="n">
        <v>11.5</v>
      </c>
      <c r="Y414" s="12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2" t="n">
        <v>44978</v>
      </c>
      <c r="H415" t="inlineStr"/>
      <c r="I415" t="n">
        <v>1835.686824</v>
      </c>
      <c r="L415" t="n">
        <v>7.5</v>
      </c>
      <c r="M415" s="12" t="n">
        <v>44985</v>
      </c>
      <c r="N415" t="n">
        <v>9.5</v>
      </c>
      <c r="O415" s="12" t="n">
        <v>44994</v>
      </c>
      <c r="P415" t="n">
        <v>19</v>
      </c>
      <c r="Q415" t="inlineStr">
        <is>
          <t>SI</t>
        </is>
      </c>
      <c r="S415" t="n">
        <v>1835.686824</v>
      </c>
      <c r="V415" t="n">
        <v>9.5</v>
      </c>
      <c r="W415" s="12" t="n">
        <v>44987</v>
      </c>
      <c r="X415" t="n">
        <v>11.5</v>
      </c>
      <c r="Y415" s="12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2" t="n">
        <v>44978</v>
      </c>
      <c r="H416" t="inlineStr"/>
      <c r="I416" t="n">
        <v>5507.060472</v>
      </c>
      <c r="L416" t="n">
        <v>7.5</v>
      </c>
      <c r="M416" s="12" t="n">
        <v>44985</v>
      </c>
      <c r="N416" t="n">
        <v>9.5</v>
      </c>
      <c r="O416" s="12" t="n">
        <v>44994</v>
      </c>
      <c r="P416" t="n">
        <v>19</v>
      </c>
      <c r="Q416" t="inlineStr">
        <is>
          <t>SI</t>
        </is>
      </c>
      <c r="S416" t="n">
        <v>5507.060472</v>
      </c>
      <c r="V416" t="n">
        <v>9.5</v>
      </c>
      <c r="W416" s="12" t="n">
        <v>44987</v>
      </c>
      <c r="X416" t="n">
        <v>11.5</v>
      </c>
      <c r="Y416" s="12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2" t="n">
        <v>44997</v>
      </c>
      <c r="H417" t="inlineStr"/>
      <c r="I417" t="n">
        <v>9360.324511999999</v>
      </c>
      <c r="L417" t="n">
        <v>7.5</v>
      </c>
      <c r="M417" s="12" t="n">
        <v>45004</v>
      </c>
      <c r="N417" t="n">
        <v>9.5</v>
      </c>
      <c r="O417" s="12" t="n">
        <v>45013</v>
      </c>
      <c r="P417" t="n">
        <v>3</v>
      </c>
      <c r="Q417" t="inlineStr">
        <is>
          <t>SI</t>
        </is>
      </c>
      <c r="S417" t="n">
        <v>9360.324511999999</v>
      </c>
      <c r="V417" t="n">
        <v>9.5</v>
      </c>
      <c r="W417" s="12" t="n">
        <v>45006</v>
      </c>
      <c r="X417" t="n">
        <v>11.5</v>
      </c>
      <c r="Y417" s="12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2" t="n">
        <v>44997</v>
      </c>
      <c r="H418" t="inlineStr"/>
      <c r="I418" t="n">
        <v>9879.233759999999</v>
      </c>
      <c r="L418" t="n">
        <v>7.5</v>
      </c>
      <c r="M418" s="12" t="n">
        <v>45004</v>
      </c>
      <c r="N418" t="n">
        <v>9.5</v>
      </c>
      <c r="O418" s="12" t="n">
        <v>45013</v>
      </c>
      <c r="P418" t="n">
        <v>3</v>
      </c>
      <c r="Q418" t="inlineStr">
        <is>
          <t>SI</t>
        </is>
      </c>
      <c r="S418" t="n">
        <v>9879.233759999999</v>
      </c>
      <c r="V418" t="n">
        <v>9.5</v>
      </c>
      <c r="W418" s="12" t="n">
        <v>45006</v>
      </c>
      <c r="X418" t="n">
        <v>11.5</v>
      </c>
      <c r="Y418" s="12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2" t="n">
        <v>44985</v>
      </c>
      <c r="H419" t="inlineStr"/>
      <c r="I419" t="n">
        <v>24004.08864</v>
      </c>
      <c r="L419" t="n">
        <v>7.5</v>
      </c>
      <c r="M419" s="12" t="n">
        <v>44992</v>
      </c>
      <c r="N419" t="n">
        <v>9.5</v>
      </c>
      <c r="O419" s="12" t="n">
        <v>45001</v>
      </c>
      <c r="P419" t="n">
        <v>13</v>
      </c>
      <c r="Q419" t="inlineStr">
        <is>
          <t>SI</t>
        </is>
      </c>
      <c r="S419" t="n">
        <v>24004.08864</v>
      </c>
      <c r="V419" t="n">
        <v>9.5</v>
      </c>
      <c r="W419" s="12" t="n">
        <v>44994</v>
      </c>
      <c r="X419" t="n">
        <v>11.5</v>
      </c>
      <c r="Y419" s="12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2" t="n">
        <v>44985</v>
      </c>
      <c r="H420" t="inlineStr"/>
      <c r="I420" t="n">
        <v>24004.08864</v>
      </c>
      <c r="L420" t="n">
        <v>7.5</v>
      </c>
      <c r="M420" s="12" t="n">
        <v>44992</v>
      </c>
      <c r="N420" t="n">
        <v>9.5</v>
      </c>
      <c r="O420" s="12" t="n">
        <v>45001</v>
      </c>
      <c r="P420" t="n">
        <v>13</v>
      </c>
      <c r="Q420" t="inlineStr">
        <is>
          <t>SI</t>
        </is>
      </c>
      <c r="S420" t="n">
        <v>24004.08864</v>
      </c>
      <c r="V420" t="n">
        <v>9.5</v>
      </c>
      <c r="W420" s="12" t="n">
        <v>44994</v>
      </c>
      <c r="X420" t="n">
        <v>11.5</v>
      </c>
      <c r="Y420" s="12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2" t="n">
        <v>44985</v>
      </c>
      <c r="H421" t="inlineStr"/>
      <c r="I421" t="n">
        <v>19958.048</v>
      </c>
      <c r="L421" t="n">
        <v>7.5</v>
      </c>
      <c r="M421" s="12" t="n">
        <v>44992</v>
      </c>
      <c r="N421" t="n">
        <v>9.5</v>
      </c>
      <c r="O421" s="12" t="n">
        <v>45001</v>
      </c>
      <c r="P421" t="n">
        <v>13</v>
      </c>
      <c r="Q421" t="inlineStr">
        <is>
          <t>SI</t>
        </is>
      </c>
      <c r="S421" t="n">
        <v>19958.048</v>
      </c>
      <c r="V421" t="n">
        <v>9.5</v>
      </c>
      <c r="W421" s="12" t="n">
        <v>44994</v>
      </c>
      <c r="X421" t="n">
        <v>11.5</v>
      </c>
      <c r="Y421" s="12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2" t="n">
        <v>44986</v>
      </c>
      <c r="H422" t="inlineStr"/>
      <c r="I422" t="n">
        <v>19958.048</v>
      </c>
      <c r="L422" t="n">
        <v>7.5</v>
      </c>
      <c r="M422" s="12" t="n">
        <v>44993</v>
      </c>
      <c r="N422" t="n">
        <v>9.5</v>
      </c>
      <c r="O422" s="12" t="n">
        <v>45002</v>
      </c>
      <c r="P422" t="n">
        <v>12</v>
      </c>
      <c r="Q422" t="inlineStr">
        <is>
          <t>SI</t>
        </is>
      </c>
      <c r="S422" t="n">
        <v>19958.048</v>
      </c>
      <c r="V422" t="n">
        <v>9.5</v>
      </c>
      <c r="W422" s="12" t="n">
        <v>44995</v>
      </c>
      <c r="X422" t="n">
        <v>11.5</v>
      </c>
      <c r="Y422" s="12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2" t="n">
        <v>44986</v>
      </c>
      <c r="H423" t="inlineStr"/>
      <c r="I423" t="n">
        <v>19958.048</v>
      </c>
      <c r="L423" t="n">
        <v>7.5</v>
      </c>
      <c r="M423" s="12" t="n">
        <v>44993</v>
      </c>
      <c r="N423" t="n">
        <v>9.5</v>
      </c>
      <c r="O423" s="12" t="n">
        <v>45002</v>
      </c>
      <c r="P423" t="n">
        <v>12</v>
      </c>
      <c r="Q423" t="inlineStr">
        <is>
          <t>SI</t>
        </is>
      </c>
      <c r="S423" t="n">
        <v>19958.048</v>
      </c>
      <c r="V423" t="n">
        <v>9.5</v>
      </c>
      <c r="W423" s="12" t="n">
        <v>44995</v>
      </c>
      <c r="X423" t="n">
        <v>11.5</v>
      </c>
      <c r="Y423" s="12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2" t="n">
        <v>44985</v>
      </c>
      <c r="H424" t="inlineStr"/>
      <c r="I424" t="n">
        <v>19958.048</v>
      </c>
      <c r="L424" t="n">
        <v>7.5</v>
      </c>
      <c r="M424" s="12" t="n">
        <v>44992</v>
      </c>
      <c r="N424" t="n">
        <v>9.5</v>
      </c>
      <c r="O424" s="12" t="n">
        <v>45001</v>
      </c>
      <c r="P424" t="n">
        <v>13</v>
      </c>
      <c r="Q424" t="inlineStr">
        <is>
          <t>SI</t>
        </is>
      </c>
      <c r="S424" t="n">
        <v>19958.048</v>
      </c>
      <c r="V424" t="n">
        <v>9.5</v>
      </c>
      <c r="W424" s="12" t="n">
        <v>44994</v>
      </c>
      <c r="X424" t="n">
        <v>11.5</v>
      </c>
      <c r="Y424" s="12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2" t="n">
        <v>44985</v>
      </c>
      <c r="H425" t="inlineStr"/>
      <c r="I425" t="n">
        <v>19958.048</v>
      </c>
      <c r="L425" t="n">
        <v>7.5</v>
      </c>
      <c r="M425" s="12" t="n">
        <v>44992</v>
      </c>
      <c r="N425" t="n">
        <v>9.5</v>
      </c>
      <c r="O425" s="12" t="n">
        <v>45001</v>
      </c>
      <c r="P425" t="n">
        <v>13</v>
      </c>
      <c r="Q425" t="inlineStr">
        <is>
          <t>SI</t>
        </is>
      </c>
      <c r="S425" t="n">
        <v>19958.048</v>
      </c>
      <c r="V425" t="n">
        <v>9.5</v>
      </c>
      <c r="W425" s="12" t="n">
        <v>44994</v>
      </c>
      <c r="X425" t="n">
        <v>11.5</v>
      </c>
      <c r="Y425" s="12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2" t="n">
        <v>44978</v>
      </c>
      <c r="H426" t="inlineStr"/>
      <c r="I426" t="n">
        <v>18660.77488</v>
      </c>
      <c r="L426" t="n">
        <v>7.5</v>
      </c>
      <c r="M426" s="12" t="n">
        <v>44985</v>
      </c>
      <c r="N426" t="n">
        <v>9.5</v>
      </c>
      <c r="O426" s="12" t="n">
        <v>44994</v>
      </c>
      <c r="P426" t="n">
        <v>19</v>
      </c>
      <c r="Q426" t="inlineStr">
        <is>
          <t>SI</t>
        </is>
      </c>
      <c r="S426" t="n">
        <v>18660.77488</v>
      </c>
      <c r="V426" t="n">
        <v>9.5</v>
      </c>
      <c r="W426" s="12" t="n">
        <v>44987</v>
      </c>
      <c r="X426" t="n">
        <v>11.5</v>
      </c>
      <c r="Y426" s="12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2" t="n">
        <v>44978</v>
      </c>
      <c r="H427" t="inlineStr"/>
      <c r="I427" t="n">
        <v>18660.77488</v>
      </c>
      <c r="L427" t="n">
        <v>7.5</v>
      </c>
      <c r="M427" s="12" t="n">
        <v>44985</v>
      </c>
      <c r="N427" t="n">
        <v>9.5</v>
      </c>
      <c r="O427" s="12" t="n">
        <v>44994</v>
      </c>
      <c r="P427" t="n">
        <v>19</v>
      </c>
      <c r="Q427" t="inlineStr">
        <is>
          <t>SI</t>
        </is>
      </c>
      <c r="S427" t="n">
        <v>18660.77488</v>
      </c>
      <c r="V427" t="n">
        <v>9.5</v>
      </c>
      <c r="W427" s="12" t="n">
        <v>44987</v>
      </c>
      <c r="X427" t="n">
        <v>11.5</v>
      </c>
      <c r="Y427" s="12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2" t="n">
        <v>44978</v>
      </c>
      <c r="H428" t="inlineStr"/>
      <c r="I428" t="n">
        <v>18660.77488</v>
      </c>
      <c r="L428" t="n">
        <v>7.5</v>
      </c>
      <c r="M428" s="12" t="n">
        <v>44985</v>
      </c>
      <c r="N428" t="n">
        <v>9.5</v>
      </c>
      <c r="O428" s="12" t="n">
        <v>44994</v>
      </c>
      <c r="P428" t="n">
        <v>19</v>
      </c>
      <c r="Q428" t="inlineStr">
        <is>
          <t>SI</t>
        </is>
      </c>
      <c r="S428" t="n">
        <v>18660.77488</v>
      </c>
      <c r="V428" t="n">
        <v>9.5</v>
      </c>
      <c r="W428" s="12" t="n">
        <v>44987</v>
      </c>
      <c r="X428" t="n">
        <v>11.5</v>
      </c>
      <c r="Y428" s="12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2" t="n">
        <v>44978</v>
      </c>
      <c r="H429" t="inlineStr"/>
      <c r="I429" t="n">
        <v>19958.048</v>
      </c>
      <c r="L429" t="n">
        <v>7.5</v>
      </c>
      <c r="M429" s="12" t="n">
        <v>44985</v>
      </c>
      <c r="N429" t="n">
        <v>9.5</v>
      </c>
      <c r="O429" s="12" t="n">
        <v>44994</v>
      </c>
      <c r="P429" t="n">
        <v>19</v>
      </c>
      <c r="Q429" t="inlineStr">
        <is>
          <t>SI</t>
        </is>
      </c>
      <c r="S429" t="n">
        <v>19958.048</v>
      </c>
      <c r="V429" t="n">
        <v>9.5</v>
      </c>
      <c r="W429" s="12" t="n">
        <v>44987</v>
      </c>
      <c r="X429" t="n">
        <v>11.5</v>
      </c>
      <c r="Y429" s="12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2" t="n">
        <v>44991</v>
      </c>
      <c r="H430" t="inlineStr"/>
      <c r="I430" t="n">
        <v>22264.42</v>
      </c>
      <c r="L430" t="n">
        <v>5.574109245612703</v>
      </c>
      <c r="M430" s="12" t="n">
        <v>44996</v>
      </c>
      <c r="N430" t="n">
        <v>5.5</v>
      </c>
      <c r="O430" s="12" t="n">
        <v>45001</v>
      </c>
      <c r="P430" t="n">
        <v>13</v>
      </c>
      <c r="Q430" t="inlineStr">
        <is>
          <t>SI</t>
        </is>
      </c>
      <c r="S430" t="n">
        <v>22264.42</v>
      </c>
      <c r="V430" t="n">
        <v>7.574109245612703</v>
      </c>
      <c r="W430" s="12" t="n">
        <v>44998</v>
      </c>
      <c r="X430" t="n">
        <v>7.5</v>
      </c>
      <c r="Y430" s="12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2" t="n">
        <v>44991</v>
      </c>
      <c r="H431" t="inlineStr"/>
      <c r="I431" t="n">
        <v>22286.38</v>
      </c>
      <c r="L431" t="n">
        <v>5.574109245612703</v>
      </c>
      <c r="M431" s="12" t="n">
        <v>44996</v>
      </c>
      <c r="N431" t="n">
        <v>5.5</v>
      </c>
      <c r="O431" s="12" t="n">
        <v>45001</v>
      </c>
      <c r="P431" t="n">
        <v>13</v>
      </c>
      <c r="Q431" t="inlineStr">
        <is>
          <t>SI</t>
        </is>
      </c>
      <c r="S431" t="n">
        <v>22286.38</v>
      </c>
      <c r="V431" t="n">
        <v>7.574109245612703</v>
      </c>
      <c r="W431" s="12" t="n">
        <v>44998</v>
      </c>
      <c r="X431" t="n">
        <v>7.5</v>
      </c>
      <c r="Y431" s="12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2" t="n">
        <v>44991</v>
      </c>
      <c r="H432" t="inlineStr"/>
      <c r="I432" t="n">
        <v>24001.74</v>
      </c>
      <c r="L432" t="n">
        <v>5.574109245612703</v>
      </c>
      <c r="M432" s="12" t="n">
        <v>44996</v>
      </c>
      <c r="N432" t="n">
        <v>5.5</v>
      </c>
      <c r="O432" s="12" t="n">
        <v>45001</v>
      </c>
      <c r="P432" t="n">
        <v>13</v>
      </c>
      <c r="Q432" t="inlineStr">
        <is>
          <t>SI</t>
        </is>
      </c>
      <c r="S432" t="n">
        <v>24001.74</v>
      </c>
      <c r="V432" t="n">
        <v>7.574109245612703</v>
      </c>
      <c r="W432" s="12" t="n">
        <v>44998</v>
      </c>
      <c r="X432" t="n">
        <v>7.5</v>
      </c>
      <c r="Y432" s="12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2" t="n">
        <v>45004</v>
      </c>
      <c r="H433" t="inlineStr"/>
      <c r="I433" t="n">
        <v>24300</v>
      </c>
      <c r="L433" t="n">
        <v>5.574109245612703</v>
      </c>
      <c r="M433" s="12" t="n">
        <v>45009</v>
      </c>
      <c r="N433" t="n">
        <v>5.5</v>
      </c>
      <c r="O433" s="12" t="n">
        <v>45014</v>
      </c>
      <c r="P433" t="n">
        <v>2</v>
      </c>
      <c r="Q433" t="inlineStr">
        <is>
          <t>Mes 4</t>
        </is>
      </c>
      <c r="T433" t="n">
        <v>24300</v>
      </c>
      <c r="V433" t="n">
        <v>7.574109245612703</v>
      </c>
      <c r="W433" s="12" t="n">
        <v>45011</v>
      </c>
      <c r="X433" t="n">
        <v>7.5</v>
      </c>
      <c r="Y433" s="12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2" t="n">
        <v>44991</v>
      </c>
      <c r="H434" t="inlineStr"/>
      <c r="I434" t="n">
        <v>23906.1</v>
      </c>
      <c r="L434" t="n">
        <v>5.574109245612703</v>
      </c>
      <c r="M434" s="12" t="n">
        <v>44996</v>
      </c>
      <c r="N434" t="n">
        <v>5.5</v>
      </c>
      <c r="O434" s="12" t="n">
        <v>45001</v>
      </c>
      <c r="P434" t="n">
        <v>13</v>
      </c>
      <c r="Q434" t="inlineStr">
        <is>
          <t>SI</t>
        </is>
      </c>
      <c r="S434" t="n">
        <v>23906.1</v>
      </c>
      <c r="V434" t="n">
        <v>7.574109245612703</v>
      </c>
      <c r="W434" s="12" t="n">
        <v>44998</v>
      </c>
      <c r="X434" t="n">
        <v>7.5</v>
      </c>
      <c r="Y434" s="12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2" t="n">
        <v>45008</v>
      </c>
      <c r="H435" t="inlineStr"/>
      <c r="J435" t="n">
        <v>21630</v>
      </c>
      <c r="L435" t="n">
        <v>5.574109245612703</v>
      </c>
      <c r="M435" s="12" t="n">
        <v>45013</v>
      </c>
      <c r="N435" t="n">
        <v>5.5</v>
      </c>
      <c r="O435" s="12" t="n">
        <v>45018</v>
      </c>
      <c r="P435" t="n">
        <v>23</v>
      </c>
      <c r="Q435" t="inlineStr">
        <is>
          <t>SI</t>
        </is>
      </c>
      <c r="T435" t="n">
        <v>21630</v>
      </c>
      <c r="V435" t="n">
        <v>7.574109245612703</v>
      </c>
      <c r="W435" s="12" t="n">
        <v>45015</v>
      </c>
      <c r="X435" t="n">
        <v>7.5</v>
      </c>
      <c r="Y435" s="12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2" t="n">
        <v>44991</v>
      </c>
      <c r="H436" t="inlineStr"/>
      <c r="I436" t="n">
        <v>25001.18</v>
      </c>
      <c r="L436" t="n">
        <v>5.574109245612703</v>
      </c>
      <c r="M436" s="12" t="n">
        <v>44996</v>
      </c>
      <c r="N436" t="n">
        <v>5.5</v>
      </c>
      <c r="O436" s="12" t="n">
        <v>45001</v>
      </c>
      <c r="P436" t="n">
        <v>13</v>
      </c>
      <c r="Q436" t="inlineStr">
        <is>
          <t>SI</t>
        </is>
      </c>
      <c r="S436" t="n">
        <v>25001.18</v>
      </c>
      <c r="V436" t="n">
        <v>7.574109245612703</v>
      </c>
      <c r="W436" s="12" t="n">
        <v>44998</v>
      </c>
      <c r="X436" t="n">
        <v>7.5</v>
      </c>
      <c r="Y436" s="12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2" t="n">
        <v>44991</v>
      </c>
      <c r="H437" t="inlineStr"/>
      <c r="I437" t="n">
        <v>25001.35</v>
      </c>
      <c r="L437" t="n">
        <v>5.574109245612703</v>
      </c>
      <c r="M437" s="12" t="n">
        <v>44996</v>
      </c>
      <c r="N437" t="n">
        <v>5.5</v>
      </c>
      <c r="O437" s="12" t="n">
        <v>45001</v>
      </c>
      <c r="P437" t="n">
        <v>13</v>
      </c>
      <c r="Q437" t="inlineStr">
        <is>
          <t>SI</t>
        </is>
      </c>
      <c r="S437" t="n">
        <v>25001.35</v>
      </c>
      <c r="V437" t="n">
        <v>7.574109245612703</v>
      </c>
      <c r="W437" s="12" t="n">
        <v>44998</v>
      </c>
      <c r="X437" t="n">
        <v>7.5</v>
      </c>
      <c r="Y437" s="12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2" t="n">
        <v>44991</v>
      </c>
      <c r="H438" t="inlineStr"/>
      <c r="I438" t="n">
        <v>24467.5</v>
      </c>
      <c r="L438" t="n">
        <v>5.574109245612703</v>
      </c>
      <c r="M438" s="12" t="n">
        <v>44996</v>
      </c>
      <c r="N438" t="n">
        <v>5.5</v>
      </c>
      <c r="O438" s="12" t="n">
        <v>45001</v>
      </c>
      <c r="P438" t="n">
        <v>13</v>
      </c>
      <c r="Q438" t="inlineStr">
        <is>
          <t>SI</t>
        </is>
      </c>
      <c r="S438" t="n">
        <v>24467.5</v>
      </c>
      <c r="V438" t="n">
        <v>7.574109245612703</v>
      </c>
      <c r="W438" s="12" t="n">
        <v>44998</v>
      </c>
      <c r="X438" t="n">
        <v>7.5</v>
      </c>
      <c r="Y438" s="12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2" t="n">
        <v>45004</v>
      </c>
      <c r="H439" t="inlineStr"/>
      <c r="I439" t="n">
        <v>24300</v>
      </c>
      <c r="L439" t="n">
        <v>5.574109245612703</v>
      </c>
      <c r="M439" s="12" t="n">
        <v>45009</v>
      </c>
      <c r="N439" t="n">
        <v>5.5</v>
      </c>
      <c r="O439" s="12" t="n">
        <v>45014</v>
      </c>
      <c r="P439" t="n">
        <v>2</v>
      </c>
      <c r="Q439" t="inlineStr">
        <is>
          <t>Mes 4</t>
        </is>
      </c>
      <c r="T439" t="n">
        <v>24300</v>
      </c>
      <c r="V439" t="n">
        <v>7.574109245612703</v>
      </c>
      <c r="W439" s="12" t="n">
        <v>45011</v>
      </c>
      <c r="X439" t="n">
        <v>7.5</v>
      </c>
      <c r="Y439" s="12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2" t="n">
        <v>45004</v>
      </c>
      <c r="H440" t="inlineStr"/>
      <c r="I440" t="n">
        <v>24200</v>
      </c>
      <c r="L440" t="n">
        <v>5.574109245612703</v>
      </c>
      <c r="M440" s="12" t="n">
        <v>45009</v>
      </c>
      <c r="N440" t="n">
        <v>5.5</v>
      </c>
      <c r="O440" s="12" t="n">
        <v>45014</v>
      </c>
      <c r="P440" t="n">
        <v>2</v>
      </c>
      <c r="Q440" t="inlineStr">
        <is>
          <t>Mes 4</t>
        </is>
      </c>
      <c r="T440" t="n">
        <v>24200</v>
      </c>
      <c r="V440" t="n">
        <v>7.574109245612703</v>
      </c>
      <c r="W440" s="12" t="n">
        <v>45011</v>
      </c>
      <c r="X440" t="n">
        <v>7.5</v>
      </c>
      <c r="Y440" s="12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2" t="n">
        <v>44985</v>
      </c>
      <c r="H441" t="inlineStr"/>
      <c r="I441" t="n">
        <v>9979.023999999999</v>
      </c>
      <c r="L441" t="n">
        <v>7.5</v>
      </c>
      <c r="M441" s="12" t="n">
        <v>44992</v>
      </c>
      <c r="N441" t="n">
        <v>9.5</v>
      </c>
      <c r="O441" s="12" t="n">
        <v>45001</v>
      </c>
      <c r="P441" t="n">
        <v>13</v>
      </c>
      <c r="Q441" t="inlineStr">
        <is>
          <t>SI</t>
        </is>
      </c>
      <c r="S441" t="n">
        <v>9979.023999999999</v>
      </c>
      <c r="V441" t="n">
        <v>9.5</v>
      </c>
      <c r="W441" s="12" t="n">
        <v>44994</v>
      </c>
      <c r="X441" t="n">
        <v>11.5</v>
      </c>
      <c r="Y441" s="12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2" t="n">
        <v>44985</v>
      </c>
      <c r="H442" t="inlineStr"/>
      <c r="I442" t="n">
        <v>9979.023999999999</v>
      </c>
      <c r="L442" t="n">
        <v>7.5</v>
      </c>
      <c r="M442" s="12" t="n">
        <v>44992</v>
      </c>
      <c r="N442" t="n">
        <v>9.5</v>
      </c>
      <c r="O442" s="12" t="n">
        <v>45001</v>
      </c>
      <c r="P442" t="n">
        <v>13</v>
      </c>
      <c r="Q442" t="inlineStr">
        <is>
          <t>SI</t>
        </is>
      </c>
      <c r="S442" t="n">
        <v>9979.023999999999</v>
      </c>
      <c r="V442" t="n">
        <v>9.5</v>
      </c>
      <c r="W442" s="12" t="n">
        <v>44994</v>
      </c>
      <c r="X442" t="n">
        <v>11.5</v>
      </c>
      <c r="Y442" s="12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2" t="n">
        <v>44977</v>
      </c>
      <c r="H443" t="inlineStr"/>
      <c r="I443" t="n">
        <v>18143.68</v>
      </c>
      <c r="L443" t="n">
        <v>7.5</v>
      </c>
      <c r="M443" s="12" t="n">
        <v>44984</v>
      </c>
      <c r="N443" t="n">
        <v>9.5</v>
      </c>
      <c r="O443" s="12" t="n">
        <v>44993</v>
      </c>
      <c r="P443" t="n">
        <v>20</v>
      </c>
      <c r="Q443" t="inlineStr">
        <is>
          <t>SI</t>
        </is>
      </c>
      <c r="S443" t="n">
        <v>18143.68</v>
      </c>
      <c r="V443" t="n">
        <v>9.5</v>
      </c>
      <c r="W443" s="12" t="n">
        <v>44986</v>
      </c>
      <c r="X443" t="n">
        <v>11.5</v>
      </c>
      <c r="Y443" s="12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2" t="n">
        <v>44986</v>
      </c>
      <c r="H444" t="inlineStr"/>
      <c r="I444" t="n">
        <v>19958.048</v>
      </c>
      <c r="L444" t="n">
        <v>7.5</v>
      </c>
      <c r="M444" s="12" t="n">
        <v>44993</v>
      </c>
      <c r="N444" t="n">
        <v>9.5</v>
      </c>
      <c r="O444" s="12" t="n">
        <v>45002</v>
      </c>
      <c r="P444" t="n">
        <v>12</v>
      </c>
      <c r="Q444" t="inlineStr">
        <is>
          <t>SI</t>
        </is>
      </c>
      <c r="S444" t="n">
        <v>19958.048</v>
      </c>
      <c r="V444" t="n">
        <v>9.5</v>
      </c>
      <c r="W444" s="12" t="n">
        <v>44995</v>
      </c>
      <c r="X444" t="n">
        <v>11.5</v>
      </c>
      <c r="Y444" s="12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2" t="n">
        <v>44978</v>
      </c>
      <c r="H445" t="inlineStr"/>
      <c r="I445" t="n">
        <v>19758.46752</v>
      </c>
      <c r="L445" t="n">
        <v>7.5</v>
      </c>
      <c r="M445" s="12" t="n">
        <v>44985</v>
      </c>
      <c r="N445" t="n">
        <v>9.5</v>
      </c>
      <c r="O445" s="12" t="n">
        <v>44994</v>
      </c>
      <c r="P445" t="n">
        <v>19</v>
      </c>
      <c r="Q445" t="inlineStr">
        <is>
          <t>SI</t>
        </is>
      </c>
      <c r="S445" t="n">
        <v>19758.46752</v>
      </c>
      <c r="V445" t="n">
        <v>9.5</v>
      </c>
      <c r="W445" s="12" t="n">
        <v>44987</v>
      </c>
      <c r="X445" t="n">
        <v>11.5</v>
      </c>
      <c r="Y445" s="12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2" t="n">
        <v>45004</v>
      </c>
      <c r="H446" t="inlineStr"/>
      <c r="I446" t="n">
        <v>22415.66</v>
      </c>
      <c r="L446" t="n">
        <v>5.574109245612703</v>
      </c>
      <c r="M446" s="12" t="n">
        <v>45009</v>
      </c>
      <c r="N446" t="n">
        <v>5.5</v>
      </c>
      <c r="O446" s="12" t="n">
        <v>45014</v>
      </c>
      <c r="P446" t="n">
        <v>2</v>
      </c>
      <c r="Q446" t="inlineStr">
        <is>
          <t>Mes 4</t>
        </is>
      </c>
      <c r="T446" t="n">
        <v>22415.66</v>
      </c>
      <c r="V446" t="n">
        <v>7.574109245612703</v>
      </c>
      <c r="W446" s="12" t="n">
        <v>45011</v>
      </c>
      <c r="X446" t="n">
        <v>7.5</v>
      </c>
      <c r="Y446" s="12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2" t="n">
        <v>44991</v>
      </c>
      <c r="H447" t="inlineStr"/>
      <c r="I447" t="n">
        <v>22448.8</v>
      </c>
      <c r="L447" t="n">
        <v>5.574109245612703</v>
      </c>
      <c r="M447" s="12" t="n">
        <v>44996</v>
      </c>
      <c r="N447" t="n">
        <v>5.5</v>
      </c>
      <c r="O447" s="12" t="n">
        <v>45001</v>
      </c>
      <c r="P447" t="n">
        <v>13</v>
      </c>
      <c r="Q447" t="inlineStr">
        <is>
          <t>SI</t>
        </is>
      </c>
      <c r="S447" t="n">
        <v>22448.8</v>
      </c>
      <c r="V447" t="n">
        <v>7.574109245612703</v>
      </c>
      <c r="W447" s="12" t="n">
        <v>44998</v>
      </c>
      <c r="X447" t="n">
        <v>7.5</v>
      </c>
      <c r="Y447" s="12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2" t="n">
        <v>44991</v>
      </c>
      <c r="H448" t="inlineStr"/>
      <c r="I448" t="n">
        <v>22122.74</v>
      </c>
      <c r="L448" t="n">
        <v>5.574109245612703</v>
      </c>
      <c r="M448" s="12" t="n">
        <v>44996</v>
      </c>
      <c r="N448" t="n">
        <v>5.5</v>
      </c>
      <c r="O448" s="12" t="n">
        <v>45001</v>
      </c>
      <c r="P448" t="n">
        <v>13</v>
      </c>
      <c r="Q448" t="inlineStr">
        <is>
          <t>SI</t>
        </is>
      </c>
      <c r="S448" t="n">
        <v>22122.74</v>
      </c>
      <c r="V448" t="n">
        <v>7.574109245612703</v>
      </c>
      <c r="W448" s="12" t="n">
        <v>44998</v>
      </c>
      <c r="X448" t="n">
        <v>7.5</v>
      </c>
      <c r="Y448" s="12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2" t="n">
        <v>44991</v>
      </c>
      <c r="H449" t="inlineStr"/>
      <c r="I449" t="n">
        <v>23670.38</v>
      </c>
      <c r="L449" t="n">
        <v>5.574109245612703</v>
      </c>
      <c r="M449" s="12" t="n">
        <v>44996</v>
      </c>
      <c r="N449" t="n">
        <v>5.5</v>
      </c>
      <c r="O449" s="12" t="n">
        <v>45001</v>
      </c>
      <c r="P449" t="n">
        <v>13</v>
      </c>
      <c r="Q449" t="inlineStr">
        <is>
          <t>SI</t>
        </is>
      </c>
      <c r="S449" t="n">
        <v>23670.38</v>
      </c>
      <c r="V449" t="n">
        <v>7.574109245612703</v>
      </c>
      <c r="W449" s="12" t="n">
        <v>44998</v>
      </c>
      <c r="X449" t="n">
        <v>7.5</v>
      </c>
      <c r="Y449" s="12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2" t="n">
        <v>44989</v>
      </c>
      <c r="H450" t="inlineStr"/>
      <c r="I450" t="n">
        <v>24300.47</v>
      </c>
      <c r="L450" t="n">
        <v>5.574109245612703</v>
      </c>
      <c r="M450" s="12" t="n">
        <v>44994</v>
      </c>
      <c r="N450" t="n">
        <v>5.5</v>
      </c>
      <c r="O450" s="12" t="n">
        <v>44999</v>
      </c>
      <c r="P450" t="n">
        <v>15</v>
      </c>
      <c r="Q450" t="inlineStr">
        <is>
          <t>SI</t>
        </is>
      </c>
      <c r="S450" t="n">
        <v>24300.47</v>
      </c>
      <c r="V450" t="n">
        <v>7.574109245612703</v>
      </c>
      <c r="W450" s="12" t="n">
        <v>44996</v>
      </c>
      <c r="X450" t="n">
        <v>7.5</v>
      </c>
      <c r="Y450" s="12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2" t="n">
        <v>44991</v>
      </c>
      <c r="H451" t="inlineStr"/>
      <c r="I451" t="n">
        <v>23980</v>
      </c>
      <c r="L451" t="n">
        <v>5.574109245612703</v>
      </c>
      <c r="M451" s="12" t="n">
        <v>44996</v>
      </c>
      <c r="N451" t="n">
        <v>5.5</v>
      </c>
      <c r="O451" s="12" t="n">
        <v>45001</v>
      </c>
      <c r="P451" t="n">
        <v>13</v>
      </c>
      <c r="Q451" t="inlineStr">
        <is>
          <t>SI</t>
        </is>
      </c>
      <c r="S451" t="n">
        <v>23980</v>
      </c>
      <c r="V451" t="n">
        <v>7.574109245612703</v>
      </c>
      <c r="W451" s="12" t="n">
        <v>44998</v>
      </c>
      <c r="X451" t="n">
        <v>7.5</v>
      </c>
      <c r="Y451" s="12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2" t="n">
        <v>44991</v>
      </c>
      <c r="H452" t="inlineStr"/>
      <c r="I452" t="n">
        <v>24377.06</v>
      </c>
      <c r="L452" t="n">
        <v>5.574109245612703</v>
      </c>
      <c r="M452" s="12" t="n">
        <v>44996</v>
      </c>
      <c r="N452" t="n">
        <v>5.5</v>
      </c>
      <c r="O452" s="12" t="n">
        <v>45001</v>
      </c>
      <c r="P452" t="n">
        <v>13</v>
      </c>
      <c r="Q452" t="inlineStr">
        <is>
          <t>SI</t>
        </is>
      </c>
      <c r="S452" t="n">
        <v>24377.06</v>
      </c>
      <c r="V452" t="n">
        <v>7.574109245612703</v>
      </c>
      <c r="W452" s="12" t="n">
        <v>44998</v>
      </c>
      <c r="X452" t="n">
        <v>7.5</v>
      </c>
      <c r="Y452" s="12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2" t="n">
        <v>44991</v>
      </c>
      <c r="H453" t="inlineStr"/>
      <c r="I453" t="n">
        <v>24574.52</v>
      </c>
      <c r="L453" t="n">
        <v>5.574109245612703</v>
      </c>
      <c r="M453" s="12" t="n">
        <v>44996</v>
      </c>
      <c r="N453" t="n">
        <v>5.5</v>
      </c>
      <c r="O453" s="12" t="n">
        <v>45001</v>
      </c>
      <c r="P453" t="n">
        <v>13</v>
      </c>
      <c r="Q453" t="inlineStr">
        <is>
          <t>SI</t>
        </is>
      </c>
      <c r="S453" t="n">
        <v>24574.52</v>
      </c>
      <c r="V453" t="n">
        <v>7.574109245612703</v>
      </c>
      <c r="W453" s="12" t="n">
        <v>44998</v>
      </c>
      <c r="X453" t="n">
        <v>7.5</v>
      </c>
      <c r="Y453" s="12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2" t="n">
        <v>45004</v>
      </c>
      <c r="H454" t="inlineStr"/>
      <c r="I454" t="n">
        <v>25000</v>
      </c>
      <c r="L454" t="n">
        <v>5.574109245612703</v>
      </c>
      <c r="M454" s="12" t="n">
        <v>45009</v>
      </c>
      <c r="N454" t="n">
        <v>5.5</v>
      </c>
      <c r="O454" s="12" t="n">
        <v>45014</v>
      </c>
      <c r="P454" t="n">
        <v>2</v>
      </c>
      <c r="Q454" t="inlineStr">
        <is>
          <t>Mes 4</t>
        </is>
      </c>
      <c r="T454" t="n">
        <v>25000</v>
      </c>
      <c r="V454" t="n">
        <v>7.574109245612703</v>
      </c>
      <c r="W454" s="12" t="n">
        <v>45011</v>
      </c>
      <c r="X454" t="n">
        <v>7.5</v>
      </c>
      <c r="Y454" s="12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2" t="n">
        <v>45004</v>
      </c>
      <c r="H455" t="inlineStr"/>
      <c r="I455" t="n">
        <v>24552</v>
      </c>
      <c r="L455" t="n">
        <v>5.574109245612703</v>
      </c>
      <c r="M455" s="12" t="n">
        <v>45009</v>
      </c>
      <c r="N455" t="n">
        <v>5.5</v>
      </c>
      <c r="O455" s="12" t="n">
        <v>45014</v>
      </c>
      <c r="P455" t="n">
        <v>2</v>
      </c>
      <c r="Q455" t="inlineStr">
        <is>
          <t>Mes 4</t>
        </is>
      </c>
      <c r="T455" t="n">
        <v>24552</v>
      </c>
      <c r="V455" t="n">
        <v>7.574109245612703</v>
      </c>
      <c r="W455" s="12" t="n">
        <v>45011</v>
      </c>
      <c r="X455" t="n">
        <v>7.5</v>
      </c>
      <c r="Y455" s="12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2" t="n">
        <v>45004</v>
      </c>
      <c r="H456" t="inlineStr"/>
      <c r="I456" t="n">
        <v>25002</v>
      </c>
      <c r="L456" t="n">
        <v>5.574109245612703</v>
      </c>
      <c r="M456" s="12" t="n">
        <v>45009</v>
      </c>
      <c r="N456" t="n">
        <v>5.5</v>
      </c>
      <c r="O456" s="12" t="n">
        <v>45014</v>
      </c>
      <c r="P456" t="n">
        <v>2</v>
      </c>
      <c r="Q456" t="inlineStr">
        <is>
          <t>Mes 4</t>
        </is>
      </c>
      <c r="T456" t="n">
        <v>25002</v>
      </c>
      <c r="V456" t="n">
        <v>7.574109245612703</v>
      </c>
      <c r="W456" s="12" t="n">
        <v>45011</v>
      </c>
      <c r="X456" t="n">
        <v>7.5</v>
      </c>
      <c r="Y456" s="12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2" t="n">
        <v>44989</v>
      </c>
      <c r="H457" t="inlineStr"/>
      <c r="I457" t="n">
        <v>7110</v>
      </c>
      <c r="L457" t="n">
        <v>5.574109245612703</v>
      </c>
      <c r="M457" s="12" t="n">
        <v>44994</v>
      </c>
      <c r="N457" t="n">
        <v>5.5</v>
      </c>
      <c r="O457" s="12" t="n">
        <v>44999</v>
      </c>
      <c r="P457" t="n">
        <v>15</v>
      </c>
      <c r="Q457" t="inlineStr">
        <is>
          <t>SI</t>
        </is>
      </c>
      <c r="S457" t="n">
        <v>7110</v>
      </c>
      <c r="V457" t="n">
        <v>7.574109245612703</v>
      </c>
      <c r="W457" s="12" t="n">
        <v>44996</v>
      </c>
      <c r="X457" t="n">
        <v>7.5</v>
      </c>
      <c r="Y457" s="12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2" t="n">
        <v>44989</v>
      </c>
      <c r="H458" t="inlineStr"/>
      <c r="I458" t="n">
        <v>17892</v>
      </c>
      <c r="L458" t="n">
        <v>5.574109245612703</v>
      </c>
      <c r="M458" s="12" t="n">
        <v>44994</v>
      </c>
      <c r="N458" t="n">
        <v>5.5</v>
      </c>
      <c r="O458" s="12" t="n">
        <v>44999</v>
      </c>
      <c r="P458" t="n">
        <v>15</v>
      </c>
      <c r="Q458" t="inlineStr">
        <is>
          <t>SI</t>
        </is>
      </c>
      <c r="S458" t="n">
        <v>17892</v>
      </c>
      <c r="V458" t="n">
        <v>7.574109245612703</v>
      </c>
      <c r="W458" s="12" t="n">
        <v>44996</v>
      </c>
      <c r="X458" t="n">
        <v>7.5</v>
      </c>
      <c r="Y458" s="12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2" t="n">
        <v>44989</v>
      </c>
      <c r="H459" t="inlineStr"/>
      <c r="I459" t="n">
        <v>23700</v>
      </c>
      <c r="L459" t="n">
        <v>5.574109245612703</v>
      </c>
      <c r="M459" s="12" t="n">
        <v>44994</v>
      </c>
      <c r="N459" t="n">
        <v>5.5</v>
      </c>
      <c r="O459" s="12" t="n">
        <v>44999</v>
      </c>
      <c r="P459" t="n">
        <v>15</v>
      </c>
      <c r="Q459" t="inlineStr">
        <is>
          <t>SI</t>
        </is>
      </c>
      <c r="S459" t="n">
        <v>23700</v>
      </c>
      <c r="V459" t="n">
        <v>7.574109245612703</v>
      </c>
      <c r="W459" s="12" t="n">
        <v>44996</v>
      </c>
      <c r="X459" t="n">
        <v>7.5</v>
      </c>
      <c r="Y459" s="12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2" t="n">
        <v>44989</v>
      </c>
      <c r="H460" t="inlineStr"/>
      <c r="I460" t="n">
        <v>24260</v>
      </c>
      <c r="L460" t="n">
        <v>5.574109245612703</v>
      </c>
      <c r="M460" s="12" t="n">
        <v>44994</v>
      </c>
      <c r="N460" t="n">
        <v>5.5</v>
      </c>
      <c r="O460" s="12" t="n">
        <v>44999</v>
      </c>
      <c r="P460" t="n">
        <v>15</v>
      </c>
      <c r="Q460" t="inlineStr">
        <is>
          <t>SI</t>
        </is>
      </c>
      <c r="S460" t="n">
        <v>24260</v>
      </c>
      <c r="V460" t="n">
        <v>7.574109245612703</v>
      </c>
      <c r="W460" s="12" t="n">
        <v>44996</v>
      </c>
      <c r="X460" t="n">
        <v>7.5</v>
      </c>
      <c r="Y460" s="12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2" t="n">
        <v>44989</v>
      </c>
      <c r="H461" t="inlineStr"/>
      <c r="I461" t="n">
        <v>24000</v>
      </c>
      <c r="L461" t="n">
        <v>5.574109245612703</v>
      </c>
      <c r="M461" s="12" t="n">
        <v>44994</v>
      </c>
      <c r="N461" t="n">
        <v>5.5</v>
      </c>
      <c r="O461" s="12" t="n">
        <v>44999</v>
      </c>
      <c r="P461" t="n">
        <v>15</v>
      </c>
      <c r="Q461" t="inlineStr">
        <is>
          <t>SI</t>
        </is>
      </c>
      <c r="S461" t="n">
        <v>24000</v>
      </c>
      <c r="V461" t="n">
        <v>7.574109245612703</v>
      </c>
      <c r="W461" s="12" t="n">
        <v>44996</v>
      </c>
      <c r="X461" t="n">
        <v>7.5</v>
      </c>
      <c r="Y461" s="12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2" t="n">
        <v>44988</v>
      </c>
      <c r="H462" t="inlineStr"/>
      <c r="I462" t="n">
        <v>22800</v>
      </c>
      <c r="L462" t="n">
        <v>5.142011834319526</v>
      </c>
      <c r="M462" s="12" t="n">
        <v>44993</v>
      </c>
      <c r="N462" t="n">
        <v>7.5</v>
      </c>
      <c r="O462" s="12" t="n">
        <v>45000</v>
      </c>
      <c r="P462" t="n">
        <v>14</v>
      </c>
      <c r="Q462" t="inlineStr">
        <is>
          <t>SI</t>
        </is>
      </c>
      <c r="S462" t="n">
        <v>22800</v>
      </c>
      <c r="V462" t="n">
        <v>7.142011834319526</v>
      </c>
      <c r="W462" s="12" t="n">
        <v>44995</v>
      </c>
      <c r="X462" t="n">
        <v>9.5</v>
      </c>
      <c r="Y462" s="12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2" t="n">
        <v>44988</v>
      </c>
      <c r="H463" t="inlineStr"/>
      <c r="I463" t="n">
        <v>22800</v>
      </c>
      <c r="L463" t="n">
        <v>5.142011834319526</v>
      </c>
      <c r="M463" s="12" t="n">
        <v>44993</v>
      </c>
      <c r="N463" t="n">
        <v>7.5</v>
      </c>
      <c r="O463" s="12" t="n">
        <v>45000</v>
      </c>
      <c r="P463" t="n">
        <v>14</v>
      </c>
      <c r="Q463" t="inlineStr">
        <is>
          <t>SI</t>
        </is>
      </c>
      <c r="S463" t="n">
        <v>22800</v>
      </c>
      <c r="V463" t="n">
        <v>7.142011834319526</v>
      </c>
      <c r="W463" s="12" t="n">
        <v>44995</v>
      </c>
      <c r="X463" t="n">
        <v>9.5</v>
      </c>
      <c r="Y463" s="12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2" t="n">
        <v>44988</v>
      </c>
      <c r="H464" t="inlineStr"/>
      <c r="I464" t="n">
        <v>22800</v>
      </c>
      <c r="L464" t="n">
        <v>5.142011834319526</v>
      </c>
      <c r="M464" s="12" t="n">
        <v>44993</v>
      </c>
      <c r="N464" t="n">
        <v>7.5</v>
      </c>
      <c r="O464" s="12" t="n">
        <v>45000</v>
      </c>
      <c r="P464" t="n">
        <v>14</v>
      </c>
      <c r="Q464" t="inlineStr">
        <is>
          <t>SI</t>
        </is>
      </c>
      <c r="S464" t="n">
        <v>22800</v>
      </c>
      <c r="V464" t="n">
        <v>7.142011834319526</v>
      </c>
      <c r="W464" s="12" t="n">
        <v>44995</v>
      </c>
      <c r="X464" t="n">
        <v>9.5</v>
      </c>
      <c r="Y464" s="12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2" t="n">
        <v>44985</v>
      </c>
      <c r="H465" t="inlineStr"/>
      <c r="I465" t="n">
        <v>23985.94496</v>
      </c>
      <c r="L465" t="n">
        <v>7.5</v>
      </c>
      <c r="M465" s="12" t="n">
        <v>44992</v>
      </c>
      <c r="N465" t="n">
        <v>9.5</v>
      </c>
      <c r="O465" s="12" t="n">
        <v>45001</v>
      </c>
      <c r="P465" t="n">
        <v>13</v>
      </c>
      <c r="Q465" t="inlineStr">
        <is>
          <t>SI</t>
        </is>
      </c>
      <c r="S465" t="n">
        <v>23985.94496</v>
      </c>
      <c r="V465" t="n">
        <v>9.5</v>
      </c>
      <c r="W465" s="12" t="n">
        <v>44994</v>
      </c>
      <c r="X465" t="n">
        <v>11.5</v>
      </c>
      <c r="Y465" s="12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2" t="n">
        <v>44985</v>
      </c>
      <c r="H466" t="inlineStr"/>
      <c r="I466" t="n">
        <v>24004.08864</v>
      </c>
      <c r="L466" t="n">
        <v>7.5</v>
      </c>
      <c r="M466" s="12" t="n">
        <v>44992</v>
      </c>
      <c r="N466" t="n">
        <v>9.5</v>
      </c>
      <c r="O466" s="12" t="n">
        <v>45001</v>
      </c>
      <c r="P466" t="n">
        <v>13</v>
      </c>
      <c r="Q466" t="inlineStr">
        <is>
          <t>SI</t>
        </is>
      </c>
      <c r="S466" t="n">
        <v>24004.08864</v>
      </c>
      <c r="V466" t="n">
        <v>9.5</v>
      </c>
      <c r="W466" s="12" t="n">
        <v>44994</v>
      </c>
      <c r="X466" t="n">
        <v>11.5</v>
      </c>
      <c r="Y466" s="12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2" t="n">
        <v>44984</v>
      </c>
      <c r="H467" t="inlineStr"/>
      <c r="I467" t="n">
        <v>19958.048</v>
      </c>
      <c r="L467" t="n">
        <v>7.5</v>
      </c>
      <c r="M467" s="12" t="n">
        <v>44991</v>
      </c>
      <c r="N467" t="n">
        <v>9.5</v>
      </c>
      <c r="O467" s="12" t="n">
        <v>45000</v>
      </c>
      <c r="P467" t="n">
        <v>14</v>
      </c>
      <c r="Q467" t="inlineStr">
        <is>
          <t>SI</t>
        </is>
      </c>
      <c r="S467" t="n">
        <v>19958.048</v>
      </c>
      <c r="V467" t="n">
        <v>9.5</v>
      </c>
      <c r="W467" s="12" t="n">
        <v>44993</v>
      </c>
      <c r="X467" t="n">
        <v>11.5</v>
      </c>
      <c r="Y467" s="12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2" t="n">
        <v>44990</v>
      </c>
      <c r="H468" t="inlineStr"/>
      <c r="I468" t="n">
        <v>22340.85</v>
      </c>
      <c r="L468" t="n">
        <v>5.574109245612703</v>
      </c>
      <c r="M468" s="12" t="n">
        <v>44995</v>
      </c>
      <c r="N468" t="n">
        <v>5.5</v>
      </c>
      <c r="O468" s="12" t="n">
        <v>45000</v>
      </c>
      <c r="P468" t="n">
        <v>14</v>
      </c>
      <c r="Q468" t="inlineStr">
        <is>
          <t>SI</t>
        </is>
      </c>
      <c r="S468" t="n">
        <v>22340.85</v>
      </c>
      <c r="V468" t="n">
        <v>7.574109245612703</v>
      </c>
      <c r="W468" s="12" t="n">
        <v>44997</v>
      </c>
      <c r="X468" t="n">
        <v>7.5</v>
      </c>
      <c r="Y468" s="12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2" t="n">
        <v>44985</v>
      </c>
      <c r="H469" t="inlineStr"/>
      <c r="I469" t="n">
        <v>21000</v>
      </c>
      <c r="L469" t="n">
        <v>5.574109245612703</v>
      </c>
      <c r="M469" s="12" t="n">
        <v>44990</v>
      </c>
      <c r="N469" t="n">
        <v>5.5</v>
      </c>
      <c r="O469" s="12" t="n">
        <v>44995</v>
      </c>
      <c r="P469" t="n">
        <v>18</v>
      </c>
      <c r="Q469" t="inlineStr">
        <is>
          <t>SI</t>
        </is>
      </c>
      <c r="S469" t="n">
        <v>21000</v>
      </c>
      <c r="V469" t="n">
        <v>7.574109245612703</v>
      </c>
      <c r="W469" s="12" t="n">
        <v>44992</v>
      </c>
      <c r="X469" t="n">
        <v>7.5</v>
      </c>
      <c r="Y469" s="12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2" t="n">
        <v>45003</v>
      </c>
      <c r="H470" t="inlineStr"/>
      <c r="I470" t="n">
        <v>25000</v>
      </c>
      <c r="L470" t="n">
        <v>5.574109245612703</v>
      </c>
      <c r="M470" s="12" t="n">
        <v>45008</v>
      </c>
      <c r="N470" t="n">
        <v>5.5</v>
      </c>
      <c r="O470" s="12" t="n">
        <v>45013</v>
      </c>
      <c r="P470" t="n">
        <v>3</v>
      </c>
      <c r="Q470" t="inlineStr">
        <is>
          <t>SI</t>
        </is>
      </c>
      <c r="T470" t="n">
        <v>25000</v>
      </c>
      <c r="V470" t="n">
        <v>7.574109245612703</v>
      </c>
      <c r="W470" s="12" t="n">
        <v>45010</v>
      </c>
      <c r="X470" t="n">
        <v>7.5</v>
      </c>
      <c r="Y470" s="12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2" t="n">
        <v>44990</v>
      </c>
      <c r="H471" t="inlineStr"/>
      <c r="I471" t="n">
        <v>24000</v>
      </c>
      <c r="L471" t="n">
        <v>5.574109245612703</v>
      </c>
      <c r="M471" s="12" t="n">
        <v>44995</v>
      </c>
      <c r="N471" t="n">
        <v>5.5</v>
      </c>
      <c r="O471" s="12" t="n">
        <v>45000</v>
      </c>
      <c r="P471" t="n">
        <v>14</v>
      </c>
      <c r="Q471" t="inlineStr">
        <is>
          <t>SI</t>
        </is>
      </c>
      <c r="S471" t="n">
        <v>24000</v>
      </c>
      <c r="V471" t="n">
        <v>7.574109245612703</v>
      </c>
      <c r="W471" s="12" t="n">
        <v>44997</v>
      </c>
      <c r="X471" t="n">
        <v>7.5</v>
      </c>
      <c r="Y471" s="12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2" t="n">
        <v>44990</v>
      </c>
      <c r="H472" t="inlineStr"/>
      <c r="I472" t="n">
        <v>24000</v>
      </c>
      <c r="L472" t="n">
        <v>5.574109245612703</v>
      </c>
      <c r="M472" s="12" t="n">
        <v>44995</v>
      </c>
      <c r="N472" t="n">
        <v>5.5</v>
      </c>
      <c r="O472" s="12" t="n">
        <v>45000</v>
      </c>
      <c r="P472" t="n">
        <v>14</v>
      </c>
      <c r="Q472" t="inlineStr">
        <is>
          <t>SI</t>
        </is>
      </c>
      <c r="S472" t="n">
        <v>24000</v>
      </c>
      <c r="V472" t="n">
        <v>7.574109245612703</v>
      </c>
      <c r="W472" s="12" t="n">
        <v>44997</v>
      </c>
      <c r="X472" t="n">
        <v>7.5</v>
      </c>
      <c r="Y472" s="12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2" t="n">
        <v>44985</v>
      </c>
      <c r="H473" t="inlineStr"/>
      <c r="I473" t="n">
        <v>23985.94496</v>
      </c>
      <c r="L473" t="n">
        <v>7.5</v>
      </c>
      <c r="M473" s="12" t="n">
        <v>44992</v>
      </c>
      <c r="N473" t="n">
        <v>9.5</v>
      </c>
      <c r="O473" s="12" t="n">
        <v>45001</v>
      </c>
      <c r="P473" t="n">
        <v>13</v>
      </c>
      <c r="Q473" t="inlineStr">
        <is>
          <t>SI</t>
        </is>
      </c>
      <c r="S473" t="n">
        <v>23985.94496</v>
      </c>
      <c r="V473" t="n">
        <v>9.5</v>
      </c>
      <c r="W473" s="12" t="n">
        <v>44994</v>
      </c>
      <c r="X473" t="n">
        <v>11.5</v>
      </c>
      <c r="Y473" s="12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2" t="n">
        <v>44985</v>
      </c>
      <c r="H474" t="inlineStr"/>
      <c r="I474" t="n">
        <v>19958.048</v>
      </c>
      <c r="L474" t="n">
        <v>7.5</v>
      </c>
      <c r="M474" s="12" t="n">
        <v>44992</v>
      </c>
      <c r="N474" t="n">
        <v>9.5</v>
      </c>
      <c r="O474" s="12" t="n">
        <v>45001</v>
      </c>
      <c r="P474" t="n">
        <v>13</v>
      </c>
      <c r="Q474" t="inlineStr">
        <is>
          <t>SI</t>
        </is>
      </c>
      <c r="S474" t="n">
        <v>19958.048</v>
      </c>
      <c r="V474" t="n">
        <v>9.5</v>
      </c>
      <c r="W474" s="12" t="n">
        <v>44994</v>
      </c>
      <c r="X474" t="n">
        <v>11.5</v>
      </c>
      <c r="Y474" s="12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2" t="n">
        <v>44984</v>
      </c>
      <c r="H475" t="inlineStr"/>
      <c r="I475" t="n">
        <v>19958.048</v>
      </c>
      <c r="L475" t="n">
        <v>7.5</v>
      </c>
      <c r="M475" s="12" t="n">
        <v>44991</v>
      </c>
      <c r="N475" t="n">
        <v>9.5</v>
      </c>
      <c r="O475" s="12" t="n">
        <v>45000</v>
      </c>
      <c r="P475" t="n">
        <v>14</v>
      </c>
      <c r="Q475" t="inlineStr">
        <is>
          <t>SI</t>
        </is>
      </c>
      <c r="S475" t="n">
        <v>19958.048</v>
      </c>
      <c r="V475" t="n">
        <v>9.5</v>
      </c>
      <c r="W475" s="12" t="n">
        <v>44993</v>
      </c>
      <c r="X475" t="n">
        <v>11.5</v>
      </c>
      <c r="Y475" s="12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2" t="n">
        <v>44990</v>
      </c>
      <c r="H476" t="inlineStr"/>
      <c r="I476" t="n">
        <v>24000</v>
      </c>
      <c r="L476" t="n">
        <v>4.830303030303031</v>
      </c>
      <c r="M476" s="12" t="n">
        <v>44994</v>
      </c>
      <c r="N476" t="n">
        <v>15</v>
      </c>
      <c r="O476" s="12" t="n">
        <v>45009</v>
      </c>
      <c r="P476" t="n">
        <v>6</v>
      </c>
      <c r="Q476" t="inlineStr">
        <is>
          <t>SI</t>
        </is>
      </c>
      <c r="S476" t="n">
        <v>24000</v>
      </c>
      <c r="V476" t="n">
        <v>6.830303030303031</v>
      </c>
      <c r="W476" s="12" t="n">
        <v>44996</v>
      </c>
      <c r="X476" t="n">
        <v>17</v>
      </c>
      <c r="Y476" s="12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2" t="n">
        <v>44977</v>
      </c>
      <c r="H477" t="inlineStr"/>
      <c r="I477" t="n">
        <v>18660.77488</v>
      </c>
      <c r="L477" t="n">
        <v>7.5</v>
      </c>
      <c r="M477" s="12" t="n">
        <v>44984</v>
      </c>
      <c r="N477" t="n">
        <v>9.5</v>
      </c>
      <c r="O477" s="12" t="n">
        <v>44993</v>
      </c>
      <c r="P477" t="n">
        <v>20</v>
      </c>
      <c r="Q477" t="inlineStr">
        <is>
          <t>SI</t>
        </is>
      </c>
      <c r="S477" t="n">
        <v>18660.77488</v>
      </c>
      <c r="V477" t="n">
        <v>9.5</v>
      </c>
      <c r="W477" s="12" t="n">
        <v>44986</v>
      </c>
      <c r="X477" t="n">
        <v>11.5</v>
      </c>
      <c r="Y477" s="12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2" t="n">
        <v>44989</v>
      </c>
      <c r="H478" t="inlineStr"/>
      <c r="I478" t="n">
        <v>24000</v>
      </c>
      <c r="L478" t="n">
        <v>5.574109245612703</v>
      </c>
      <c r="M478" s="12" t="n">
        <v>44994</v>
      </c>
      <c r="N478" t="n">
        <v>5.5</v>
      </c>
      <c r="O478" s="12" t="n">
        <v>44999</v>
      </c>
      <c r="P478" t="n">
        <v>15</v>
      </c>
      <c r="Q478" t="inlineStr">
        <is>
          <t>SI</t>
        </is>
      </c>
      <c r="S478" t="n">
        <v>24000</v>
      </c>
      <c r="V478" t="n">
        <v>7.574109245612703</v>
      </c>
      <c r="W478" s="12" t="n">
        <v>44996</v>
      </c>
      <c r="X478" t="n">
        <v>7.5</v>
      </c>
      <c r="Y478" s="12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2" t="n">
        <v>45003</v>
      </c>
      <c r="H479" t="inlineStr"/>
      <c r="I479" t="n">
        <v>20538</v>
      </c>
      <c r="L479" t="n">
        <v>5.574109245612703</v>
      </c>
      <c r="M479" s="12" t="n">
        <v>45008</v>
      </c>
      <c r="N479" t="n">
        <v>5.5</v>
      </c>
      <c r="O479" s="12" t="n">
        <v>45013</v>
      </c>
      <c r="P479" t="n">
        <v>3</v>
      </c>
      <c r="Q479" t="inlineStr">
        <is>
          <t>SI</t>
        </is>
      </c>
      <c r="T479" t="n">
        <v>20538</v>
      </c>
      <c r="V479" t="n">
        <v>7.574109245612703</v>
      </c>
      <c r="W479" s="12" t="n">
        <v>45010</v>
      </c>
      <c r="X479" t="n">
        <v>7.5</v>
      </c>
      <c r="Y479" s="12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2" t="n">
        <v>45003</v>
      </c>
      <c r="H480" t="inlineStr"/>
      <c r="I480" t="n">
        <v>3474</v>
      </c>
      <c r="L480" t="n">
        <v>5.574109245612703</v>
      </c>
      <c r="M480" s="12" t="n">
        <v>45008</v>
      </c>
      <c r="N480" t="n">
        <v>5.5</v>
      </c>
      <c r="O480" s="12" t="n">
        <v>45013</v>
      </c>
      <c r="P480" t="n">
        <v>3</v>
      </c>
      <c r="Q480" t="inlineStr">
        <is>
          <t>SI</t>
        </is>
      </c>
      <c r="T480" t="n">
        <v>3474</v>
      </c>
      <c r="V480" t="n">
        <v>7.574109245612703</v>
      </c>
      <c r="W480" s="12" t="n">
        <v>45010</v>
      </c>
      <c r="X480" t="n">
        <v>7.5</v>
      </c>
      <c r="Y480" s="12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2" t="n">
        <v>44987</v>
      </c>
      <c r="H481" t="inlineStr"/>
      <c r="I481" t="n">
        <v>22230.31</v>
      </c>
      <c r="L481" t="n">
        <v>5.574109245612703</v>
      </c>
      <c r="M481" s="12" t="n">
        <v>44992</v>
      </c>
      <c r="N481" t="n">
        <v>5.5</v>
      </c>
      <c r="O481" s="12" t="n">
        <v>44997</v>
      </c>
      <c r="P481" t="n">
        <v>17</v>
      </c>
      <c r="Q481" t="inlineStr">
        <is>
          <t>SI</t>
        </is>
      </c>
      <c r="S481" t="n">
        <v>22230.31</v>
      </c>
      <c r="V481" t="n">
        <v>7.574109245612703</v>
      </c>
      <c r="W481" s="12" t="n">
        <v>44994</v>
      </c>
      <c r="X481" t="n">
        <v>7.5</v>
      </c>
      <c r="Y481" s="12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2" t="n">
        <v>44987</v>
      </c>
      <c r="H482" t="inlineStr"/>
      <c r="I482" t="n">
        <v>3193.27</v>
      </c>
      <c r="L482" t="n">
        <v>5.574109245612703</v>
      </c>
      <c r="M482" s="12" t="n">
        <v>44992</v>
      </c>
      <c r="N482" t="n">
        <v>5.5</v>
      </c>
      <c r="O482" s="12" t="n">
        <v>44997</v>
      </c>
      <c r="P482" t="n">
        <v>17</v>
      </c>
      <c r="Q482" t="inlineStr">
        <is>
          <t>SI</t>
        </is>
      </c>
      <c r="S482" t="n">
        <v>3193.27</v>
      </c>
      <c r="V482" t="n">
        <v>7.574109245612703</v>
      </c>
      <c r="W482" s="12" t="n">
        <v>44994</v>
      </c>
      <c r="X482" t="n">
        <v>7.5</v>
      </c>
      <c r="Y482" s="12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2" t="n">
        <v>44987</v>
      </c>
      <c r="H483" t="inlineStr"/>
      <c r="I483" t="n">
        <v>19179.58</v>
      </c>
      <c r="L483" t="n">
        <v>5.574109245612703</v>
      </c>
      <c r="M483" s="12" t="n">
        <v>44992</v>
      </c>
      <c r="N483" t="n">
        <v>5.5</v>
      </c>
      <c r="O483" s="12" t="n">
        <v>44997</v>
      </c>
      <c r="P483" t="n">
        <v>17</v>
      </c>
      <c r="Q483" t="inlineStr">
        <is>
          <t>SI</t>
        </is>
      </c>
      <c r="S483" t="n">
        <v>19179.58</v>
      </c>
      <c r="V483" t="n">
        <v>7.574109245612703</v>
      </c>
      <c r="W483" s="12" t="n">
        <v>44994</v>
      </c>
      <c r="X483" t="n">
        <v>7.5</v>
      </c>
      <c r="Y483" s="12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2" t="n">
        <v>44987</v>
      </c>
      <c r="H484" t="inlineStr"/>
      <c r="I484" t="n">
        <v>23516.27</v>
      </c>
      <c r="L484" t="n">
        <v>5.574109245612703</v>
      </c>
      <c r="M484" s="12" t="n">
        <v>44992</v>
      </c>
      <c r="N484" t="n">
        <v>5.5</v>
      </c>
      <c r="O484" s="12" t="n">
        <v>44997</v>
      </c>
      <c r="P484" t="n">
        <v>17</v>
      </c>
      <c r="Q484" t="inlineStr">
        <is>
          <t>SI</t>
        </is>
      </c>
      <c r="S484" t="n">
        <v>23516.27</v>
      </c>
      <c r="V484" t="n">
        <v>7.574109245612703</v>
      </c>
      <c r="W484" s="12" t="n">
        <v>44994</v>
      </c>
      <c r="X484" t="n">
        <v>7.5</v>
      </c>
      <c r="Y484" s="12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2" t="n">
        <v>44983</v>
      </c>
      <c r="H485" t="inlineStr"/>
      <c r="I485" t="n">
        <v>15170</v>
      </c>
      <c r="L485" t="n">
        <v>5.574109245612703</v>
      </c>
      <c r="M485" s="12" t="n">
        <v>44988</v>
      </c>
      <c r="N485" t="n">
        <v>5.5</v>
      </c>
      <c r="O485" s="12" t="n">
        <v>44993</v>
      </c>
      <c r="P485" t="n">
        <v>20</v>
      </c>
      <c r="Q485" t="inlineStr">
        <is>
          <t>SI</t>
        </is>
      </c>
      <c r="S485" t="n">
        <v>15170</v>
      </c>
      <c r="V485" t="n">
        <v>7.574109245612703</v>
      </c>
      <c r="W485" s="12" t="n">
        <v>44990</v>
      </c>
      <c r="X485" t="n">
        <v>7.5</v>
      </c>
      <c r="Y485" s="12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2" t="n">
        <v>44983</v>
      </c>
      <c r="H486" t="inlineStr"/>
      <c r="I486" t="n">
        <v>8830</v>
      </c>
      <c r="L486" t="n">
        <v>5.574109245612703</v>
      </c>
      <c r="M486" s="12" t="n">
        <v>44988</v>
      </c>
      <c r="N486" t="n">
        <v>5.5</v>
      </c>
      <c r="O486" s="12" t="n">
        <v>44993</v>
      </c>
      <c r="P486" t="n">
        <v>20</v>
      </c>
      <c r="Q486" t="inlineStr">
        <is>
          <t>SI</t>
        </is>
      </c>
      <c r="S486" t="n">
        <v>8830</v>
      </c>
      <c r="V486" t="n">
        <v>7.574109245612703</v>
      </c>
      <c r="W486" s="12" t="n">
        <v>44990</v>
      </c>
      <c r="X486" t="n">
        <v>7.5</v>
      </c>
      <c r="Y486" s="12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2" t="n">
        <v>44991</v>
      </c>
      <c r="H487" t="inlineStr"/>
      <c r="I487" t="n">
        <v>24941.33</v>
      </c>
      <c r="L487" t="n">
        <v>5.574109245612703</v>
      </c>
      <c r="M487" s="12" t="n">
        <v>44996</v>
      </c>
      <c r="N487" t="n">
        <v>5.5</v>
      </c>
      <c r="O487" s="12" t="n">
        <v>45001</v>
      </c>
      <c r="P487" t="n">
        <v>13</v>
      </c>
      <c r="Q487" t="inlineStr">
        <is>
          <t>SI</t>
        </is>
      </c>
      <c r="S487" t="n">
        <v>24941.33</v>
      </c>
      <c r="V487" t="n">
        <v>7.574109245612703</v>
      </c>
      <c r="W487" s="12" t="n">
        <v>44998</v>
      </c>
      <c r="X487" t="n">
        <v>7.5</v>
      </c>
      <c r="Y487" s="12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2" t="n">
        <v>44983</v>
      </c>
      <c r="H488" t="inlineStr"/>
      <c r="I488" t="n">
        <v>24192</v>
      </c>
      <c r="L488" t="n">
        <v>5.574109245612703</v>
      </c>
      <c r="M488" s="12" t="n">
        <v>44988</v>
      </c>
      <c r="N488" t="n">
        <v>5.5</v>
      </c>
      <c r="O488" s="12" t="n">
        <v>44993</v>
      </c>
      <c r="P488" t="n">
        <v>20</v>
      </c>
      <c r="Q488" t="inlineStr">
        <is>
          <t>SI</t>
        </is>
      </c>
      <c r="S488" t="n">
        <v>24192</v>
      </c>
      <c r="V488" t="n">
        <v>7.574109245612703</v>
      </c>
      <c r="W488" s="12" t="n">
        <v>44990</v>
      </c>
      <c r="X488" t="n">
        <v>7.5</v>
      </c>
      <c r="Y488" s="12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2" t="n">
        <v>45000</v>
      </c>
      <c r="H489" t="inlineStr"/>
      <c r="I489" t="n">
        <v>25000</v>
      </c>
      <c r="L489" t="n">
        <v>5.574109245612703</v>
      </c>
      <c r="M489" s="12" t="n">
        <v>45005</v>
      </c>
      <c r="N489" t="n">
        <v>5.5</v>
      </c>
      <c r="O489" s="12" t="n">
        <v>45010</v>
      </c>
      <c r="P489" t="n">
        <v>5</v>
      </c>
      <c r="Q489" t="inlineStr">
        <is>
          <t>SI</t>
        </is>
      </c>
      <c r="S489" t="n">
        <v>25000</v>
      </c>
      <c r="V489" t="n">
        <v>7.574109245612703</v>
      </c>
      <c r="W489" s="12" t="n">
        <v>45007</v>
      </c>
      <c r="X489" t="n">
        <v>7.5</v>
      </c>
      <c r="Y489" s="12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2" t="n">
        <v>44987</v>
      </c>
      <c r="H490" t="inlineStr"/>
      <c r="I490" t="n">
        <v>9234</v>
      </c>
      <c r="L490" t="n">
        <v>5.574109245612703</v>
      </c>
      <c r="M490" s="12" t="n">
        <v>44992</v>
      </c>
      <c r="N490" t="n">
        <v>5.5</v>
      </c>
      <c r="O490" s="12" t="n">
        <v>44997</v>
      </c>
      <c r="P490" t="n">
        <v>17</v>
      </c>
      <c r="Q490" t="inlineStr">
        <is>
          <t>SI</t>
        </is>
      </c>
      <c r="S490" t="n">
        <v>9234</v>
      </c>
      <c r="V490" t="n">
        <v>7.574109245612703</v>
      </c>
      <c r="W490" s="12" t="n">
        <v>44994</v>
      </c>
      <c r="X490" t="n">
        <v>7.5</v>
      </c>
      <c r="Y490" s="12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2" t="n">
        <v>44987</v>
      </c>
      <c r="H491" t="inlineStr"/>
      <c r="I491" t="n">
        <v>14778</v>
      </c>
      <c r="L491" t="n">
        <v>5.574109245612703</v>
      </c>
      <c r="M491" s="12" t="n">
        <v>44992</v>
      </c>
      <c r="N491" t="n">
        <v>5.5</v>
      </c>
      <c r="O491" s="12" t="n">
        <v>44997</v>
      </c>
      <c r="P491" t="n">
        <v>17</v>
      </c>
      <c r="Q491" t="inlineStr">
        <is>
          <t>SI</t>
        </is>
      </c>
      <c r="S491" t="n">
        <v>14778</v>
      </c>
      <c r="V491" t="n">
        <v>7.574109245612703</v>
      </c>
      <c r="W491" s="12" t="n">
        <v>44994</v>
      </c>
      <c r="X491" t="n">
        <v>7.5</v>
      </c>
      <c r="Y491" s="12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2" t="n">
        <v>44983</v>
      </c>
      <c r="H492" t="inlineStr"/>
      <c r="I492" t="n">
        <v>20000</v>
      </c>
      <c r="L492" t="n">
        <v>5.142011834319526</v>
      </c>
      <c r="M492" s="12" t="n">
        <v>44988</v>
      </c>
      <c r="N492" t="n">
        <v>7.5</v>
      </c>
      <c r="O492" s="12" t="n">
        <v>44995</v>
      </c>
      <c r="P492" t="n">
        <v>18</v>
      </c>
      <c r="Q492" t="inlineStr">
        <is>
          <t>SI</t>
        </is>
      </c>
      <c r="S492" t="n">
        <v>20000</v>
      </c>
      <c r="V492" t="n">
        <v>7.142011834319526</v>
      </c>
      <c r="W492" s="12" t="n">
        <v>44990</v>
      </c>
      <c r="X492" t="n">
        <v>9.5</v>
      </c>
      <c r="Y492" s="12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2" t="n">
        <v>44979</v>
      </c>
      <c r="H493" t="inlineStr"/>
      <c r="I493" t="n">
        <v>18143.68</v>
      </c>
      <c r="L493" t="n">
        <v>7.5</v>
      </c>
      <c r="M493" s="12" t="n">
        <v>44986</v>
      </c>
      <c r="N493" t="n">
        <v>9.5</v>
      </c>
      <c r="O493" s="12" t="n">
        <v>44995</v>
      </c>
      <c r="P493" t="n">
        <v>18</v>
      </c>
      <c r="Q493" t="inlineStr">
        <is>
          <t>SI</t>
        </is>
      </c>
      <c r="S493" t="n">
        <v>18143.68</v>
      </c>
      <c r="V493" t="n">
        <v>9.5</v>
      </c>
      <c r="W493" s="12" t="n">
        <v>44988</v>
      </c>
      <c r="X493" t="n">
        <v>11.5</v>
      </c>
      <c r="Y493" s="12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2" t="n">
        <v>44977</v>
      </c>
      <c r="H494" t="inlineStr"/>
      <c r="I494" t="n">
        <v>19958.048</v>
      </c>
      <c r="L494" t="n">
        <v>7.5</v>
      </c>
      <c r="M494" s="12" t="n">
        <v>44984</v>
      </c>
      <c r="N494" t="n">
        <v>9.5</v>
      </c>
      <c r="O494" s="12" t="n">
        <v>44993</v>
      </c>
      <c r="P494" t="n">
        <v>20</v>
      </c>
      <c r="Q494" t="inlineStr">
        <is>
          <t>SI</t>
        </is>
      </c>
      <c r="S494" t="n">
        <v>19958.048</v>
      </c>
      <c r="V494" t="n">
        <v>9.5</v>
      </c>
      <c r="W494" s="12" t="n">
        <v>44986</v>
      </c>
      <c r="X494" t="n">
        <v>11.5</v>
      </c>
      <c r="Y494" s="12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2" t="n">
        <v>44987</v>
      </c>
      <c r="H495" t="inlineStr"/>
      <c r="I495" t="n">
        <v>23080</v>
      </c>
      <c r="L495" t="n">
        <v>5.574109245612703</v>
      </c>
      <c r="M495" s="12" t="n">
        <v>44992</v>
      </c>
      <c r="N495" t="n">
        <v>5.5</v>
      </c>
      <c r="O495" s="12" t="n">
        <v>44997</v>
      </c>
      <c r="P495" t="n">
        <v>17</v>
      </c>
      <c r="Q495" t="inlineStr">
        <is>
          <t>SI</t>
        </is>
      </c>
      <c r="S495" t="n">
        <v>23080</v>
      </c>
      <c r="V495" t="n">
        <v>7.574109245612703</v>
      </c>
      <c r="W495" s="12" t="n">
        <v>44994</v>
      </c>
      <c r="X495" t="n">
        <v>7.5</v>
      </c>
      <c r="Y495" s="12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2" t="n">
        <v>44987</v>
      </c>
      <c r="H496" t="inlineStr"/>
      <c r="I496" t="n">
        <v>1560</v>
      </c>
      <c r="L496" t="n">
        <v>5.574109245612703</v>
      </c>
      <c r="M496" s="12" t="n">
        <v>44992</v>
      </c>
      <c r="N496" t="n">
        <v>5.5</v>
      </c>
      <c r="O496" s="12" t="n">
        <v>44997</v>
      </c>
      <c r="P496" t="n">
        <v>17</v>
      </c>
      <c r="Q496" t="inlineStr">
        <is>
          <t>SI</t>
        </is>
      </c>
      <c r="S496" t="n">
        <v>1560</v>
      </c>
      <c r="V496" t="n">
        <v>7.574109245612703</v>
      </c>
      <c r="W496" s="12" t="n">
        <v>44994</v>
      </c>
      <c r="X496" t="n">
        <v>7.5</v>
      </c>
      <c r="Y496" s="12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2" t="n">
        <v>44979</v>
      </c>
      <c r="H497" t="inlineStr"/>
      <c r="I497" t="n">
        <v>18143.68</v>
      </c>
      <c r="L497" t="n">
        <v>7.5</v>
      </c>
      <c r="M497" s="12" t="n">
        <v>44986</v>
      </c>
      <c r="N497" t="n">
        <v>9.5</v>
      </c>
      <c r="O497" s="12" t="n">
        <v>44995</v>
      </c>
      <c r="P497" t="n">
        <v>18</v>
      </c>
      <c r="Q497" t="inlineStr">
        <is>
          <t>SI</t>
        </is>
      </c>
      <c r="S497" t="n">
        <v>18143.68</v>
      </c>
      <c r="V497" t="n">
        <v>9.5</v>
      </c>
      <c r="W497" s="12" t="n">
        <v>44988</v>
      </c>
      <c r="X497" t="n">
        <v>11.5</v>
      </c>
      <c r="Y497" s="12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2" t="n">
        <v>44990</v>
      </c>
      <c r="H498" t="inlineStr"/>
      <c r="I498" t="n">
        <v>2000.18</v>
      </c>
      <c r="L498" t="n">
        <v>4.830303030303031</v>
      </c>
      <c r="M498" s="12" t="n">
        <v>44994</v>
      </c>
      <c r="N498" t="n">
        <v>15</v>
      </c>
      <c r="O498" s="12" t="n">
        <v>45009</v>
      </c>
      <c r="P498" t="n">
        <v>6</v>
      </c>
      <c r="Q498" t="inlineStr">
        <is>
          <t>SI</t>
        </is>
      </c>
      <c r="S498" t="n">
        <v>2000.18</v>
      </c>
      <c r="V498" t="n">
        <v>6.830303030303031</v>
      </c>
      <c r="W498" s="12" t="n">
        <v>44996</v>
      </c>
      <c r="X498" t="n">
        <v>17</v>
      </c>
      <c r="Y498" s="12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2" t="n">
        <v>44990</v>
      </c>
      <c r="H499" t="inlineStr"/>
      <c r="I499" t="n">
        <v>7962.41</v>
      </c>
      <c r="L499" t="n">
        <v>4.830303030303031</v>
      </c>
      <c r="M499" s="12" t="n">
        <v>44994</v>
      </c>
      <c r="N499" t="n">
        <v>15</v>
      </c>
      <c r="O499" s="12" t="n">
        <v>45009</v>
      </c>
      <c r="P499" t="n">
        <v>6</v>
      </c>
      <c r="Q499" t="inlineStr">
        <is>
          <t>SI</t>
        </is>
      </c>
      <c r="S499" t="n">
        <v>7962.41</v>
      </c>
      <c r="V499" t="n">
        <v>6.830303030303031</v>
      </c>
      <c r="W499" s="12" t="n">
        <v>44996</v>
      </c>
      <c r="X499" t="n">
        <v>17</v>
      </c>
      <c r="Y499" s="12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2" t="n">
        <v>44990</v>
      </c>
      <c r="H500" t="inlineStr"/>
      <c r="I500" t="n">
        <v>3012.41</v>
      </c>
      <c r="L500" t="n">
        <v>4.830303030303031</v>
      </c>
      <c r="M500" s="12" t="n">
        <v>44994</v>
      </c>
      <c r="N500" t="n">
        <v>15</v>
      </c>
      <c r="O500" s="12" t="n">
        <v>45009</v>
      </c>
      <c r="P500" t="n">
        <v>6</v>
      </c>
      <c r="Q500" t="inlineStr">
        <is>
          <t>SI</t>
        </is>
      </c>
      <c r="S500" t="n">
        <v>3012.41</v>
      </c>
      <c r="V500" t="n">
        <v>6.830303030303031</v>
      </c>
      <c r="W500" s="12" t="n">
        <v>44996</v>
      </c>
      <c r="X500" t="n">
        <v>17</v>
      </c>
      <c r="Y500" s="12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2" t="n">
        <v>44990</v>
      </c>
      <c r="H501" t="inlineStr"/>
      <c r="I501" t="n">
        <v>5010.1</v>
      </c>
      <c r="L501" t="n">
        <v>4.830303030303031</v>
      </c>
      <c r="M501" s="12" t="n">
        <v>44994</v>
      </c>
      <c r="N501" t="n">
        <v>15</v>
      </c>
      <c r="O501" s="12" t="n">
        <v>45009</v>
      </c>
      <c r="P501" t="n">
        <v>6</v>
      </c>
      <c r="Q501" t="inlineStr">
        <is>
          <t>SI</t>
        </is>
      </c>
      <c r="S501" t="n">
        <v>5010.1</v>
      </c>
      <c r="V501" t="n">
        <v>6.830303030303031</v>
      </c>
      <c r="W501" s="12" t="n">
        <v>44996</v>
      </c>
      <c r="X501" t="n">
        <v>17</v>
      </c>
      <c r="Y501" s="12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2" t="n">
        <v>44990</v>
      </c>
      <c r="H502" t="inlineStr"/>
      <c r="I502" t="n">
        <v>6014.36</v>
      </c>
      <c r="L502" t="n">
        <v>4.830303030303031</v>
      </c>
      <c r="M502" s="12" t="n">
        <v>44994</v>
      </c>
      <c r="N502" t="n">
        <v>15</v>
      </c>
      <c r="O502" s="12" t="n">
        <v>45009</v>
      </c>
      <c r="P502" t="n">
        <v>6</v>
      </c>
      <c r="Q502" t="inlineStr">
        <is>
          <t>SI</t>
        </is>
      </c>
      <c r="S502" t="n">
        <v>6014.36</v>
      </c>
      <c r="V502" t="n">
        <v>6.830303030303031</v>
      </c>
      <c r="W502" s="12" t="n">
        <v>44996</v>
      </c>
      <c r="X502" t="n">
        <v>17</v>
      </c>
      <c r="Y502" s="12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2" t="n">
        <v>44985</v>
      </c>
      <c r="H503" t="inlineStr"/>
      <c r="I503" t="n">
        <v>24004.08864</v>
      </c>
      <c r="L503" t="n">
        <v>7.5</v>
      </c>
      <c r="M503" s="12" t="n">
        <v>44992</v>
      </c>
      <c r="N503" t="n">
        <v>9.5</v>
      </c>
      <c r="O503" s="12" t="n">
        <v>45001</v>
      </c>
      <c r="P503" t="n">
        <v>13</v>
      </c>
      <c r="Q503" t="inlineStr">
        <is>
          <t>SI</t>
        </is>
      </c>
      <c r="S503" t="n">
        <v>24004.08864</v>
      </c>
      <c r="V503" t="n">
        <v>9.5</v>
      </c>
      <c r="W503" s="12" t="n">
        <v>44994</v>
      </c>
      <c r="X503" t="n">
        <v>11.5</v>
      </c>
      <c r="Y503" s="12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2" t="n">
        <v>44985</v>
      </c>
      <c r="H504" t="inlineStr"/>
      <c r="I504" t="n">
        <v>24004.08864</v>
      </c>
      <c r="L504" t="n">
        <v>7.5</v>
      </c>
      <c r="M504" s="12" t="n">
        <v>44992</v>
      </c>
      <c r="N504" t="n">
        <v>9.5</v>
      </c>
      <c r="O504" s="12" t="n">
        <v>45001</v>
      </c>
      <c r="P504" t="n">
        <v>13</v>
      </c>
      <c r="Q504" t="inlineStr">
        <is>
          <t>SI</t>
        </is>
      </c>
      <c r="S504" t="n">
        <v>24004.08864</v>
      </c>
      <c r="V504" t="n">
        <v>9.5</v>
      </c>
      <c r="W504" s="12" t="n">
        <v>44994</v>
      </c>
      <c r="X504" t="n">
        <v>11.5</v>
      </c>
      <c r="Y504" s="12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2" t="n">
        <v>44985</v>
      </c>
      <c r="H505" t="inlineStr"/>
      <c r="I505" t="n">
        <v>23985.94496</v>
      </c>
      <c r="L505" t="n">
        <v>7.5</v>
      </c>
      <c r="M505" s="12" t="n">
        <v>44992</v>
      </c>
      <c r="N505" t="n">
        <v>9.5</v>
      </c>
      <c r="O505" s="12" t="n">
        <v>45001</v>
      </c>
      <c r="P505" t="n">
        <v>13</v>
      </c>
      <c r="Q505" t="inlineStr">
        <is>
          <t>SI</t>
        </is>
      </c>
      <c r="S505" t="n">
        <v>23985.94496</v>
      </c>
      <c r="V505" t="n">
        <v>9.5</v>
      </c>
      <c r="W505" s="12" t="n">
        <v>44994</v>
      </c>
      <c r="X505" t="n">
        <v>11.5</v>
      </c>
      <c r="Y505" s="12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2" t="n">
        <v>44984</v>
      </c>
      <c r="H506" t="inlineStr"/>
      <c r="I506" t="n">
        <v>19958.048</v>
      </c>
      <c r="L506" t="n">
        <v>7.5</v>
      </c>
      <c r="M506" s="12" t="n">
        <v>44991</v>
      </c>
      <c r="N506" t="n">
        <v>9.5</v>
      </c>
      <c r="O506" s="12" t="n">
        <v>45000</v>
      </c>
      <c r="P506" t="n">
        <v>14</v>
      </c>
      <c r="Q506" t="inlineStr">
        <is>
          <t>SI</t>
        </is>
      </c>
      <c r="S506" t="n">
        <v>19958.048</v>
      </c>
      <c r="V506" t="n">
        <v>9.5</v>
      </c>
      <c r="W506" s="12" t="n">
        <v>44993</v>
      </c>
      <c r="X506" t="n">
        <v>11.5</v>
      </c>
      <c r="Y506" s="12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2" t="n">
        <v>44985</v>
      </c>
      <c r="H507" t="inlineStr"/>
      <c r="I507" t="n">
        <v>18143.68</v>
      </c>
      <c r="L507" t="n">
        <v>7.5</v>
      </c>
      <c r="M507" s="12" t="n">
        <v>44992</v>
      </c>
      <c r="N507" t="n">
        <v>9.5</v>
      </c>
      <c r="O507" s="12" t="n">
        <v>45001</v>
      </c>
      <c r="P507" t="n">
        <v>13</v>
      </c>
      <c r="Q507" t="inlineStr">
        <is>
          <t>SI</t>
        </is>
      </c>
      <c r="S507" t="n">
        <v>18143.68</v>
      </c>
      <c r="V507" t="n">
        <v>9.5</v>
      </c>
      <c r="W507" s="12" t="n">
        <v>44994</v>
      </c>
      <c r="X507" t="n">
        <v>11.5</v>
      </c>
      <c r="Y507" s="12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2" t="n">
        <v>44985</v>
      </c>
      <c r="H508" t="inlineStr"/>
      <c r="I508" t="n">
        <v>19958.048</v>
      </c>
      <c r="L508" t="n">
        <v>7.5</v>
      </c>
      <c r="M508" s="12" t="n">
        <v>44992</v>
      </c>
      <c r="N508" t="n">
        <v>9.5</v>
      </c>
      <c r="O508" s="12" t="n">
        <v>45001</v>
      </c>
      <c r="P508" t="n">
        <v>13</v>
      </c>
      <c r="Q508" t="inlineStr">
        <is>
          <t>SI</t>
        </is>
      </c>
      <c r="S508" t="n">
        <v>19958.048</v>
      </c>
      <c r="V508" t="n">
        <v>9.5</v>
      </c>
      <c r="W508" s="12" t="n">
        <v>44994</v>
      </c>
      <c r="X508" t="n">
        <v>11.5</v>
      </c>
      <c r="Y508" s="12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2" t="n">
        <v>45007</v>
      </c>
      <c r="H509" t="inlineStr"/>
      <c r="J509" t="n">
        <v>24000</v>
      </c>
      <c r="L509" t="n">
        <v>4.830303030303031</v>
      </c>
      <c r="M509" s="12" t="n">
        <v>45011</v>
      </c>
      <c r="N509" t="n">
        <v>15</v>
      </c>
      <c r="O509" s="12" t="n">
        <v>45026</v>
      </c>
      <c r="P509" t="n">
        <v>17</v>
      </c>
      <c r="Q509" t="inlineStr">
        <is>
          <t>SI</t>
        </is>
      </c>
      <c r="T509" t="n">
        <v>24000</v>
      </c>
      <c r="V509" t="n">
        <v>6.830303030303031</v>
      </c>
      <c r="W509" s="12" t="n">
        <v>45013</v>
      </c>
      <c r="X509" t="n">
        <v>17</v>
      </c>
      <c r="Y509" s="12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2" t="n">
        <v>45007</v>
      </c>
      <c r="H510" t="inlineStr"/>
      <c r="J510" t="n">
        <v>24000</v>
      </c>
      <c r="L510" t="n">
        <v>4.830303030303031</v>
      </c>
      <c r="M510" s="12" t="n">
        <v>45011</v>
      </c>
      <c r="N510" t="n">
        <v>15</v>
      </c>
      <c r="O510" s="12" t="n">
        <v>45026</v>
      </c>
      <c r="P510" t="n">
        <v>17</v>
      </c>
      <c r="Q510" t="inlineStr">
        <is>
          <t>SI</t>
        </is>
      </c>
      <c r="T510" t="n">
        <v>24000</v>
      </c>
      <c r="V510" t="n">
        <v>6.830303030303031</v>
      </c>
      <c r="W510" s="12" t="n">
        <v>45013</v>
      </c>
      <c r="X510" t="n">
        <v>17</v>
      </c>
      <c r="Y510" s="12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2" t="n">
        <v>44978</v>
      </c>
      <c r="H511" t="inlineStr"/>
      <c r="I511" t="n">
        <v>19958.048</v>
      </c>
      <c r="L511" t="n">
        <v>7.5</v>
      </c>
      <c r="M511" s="12" t="n">
        <v>44985</v>
      </c>
      <c r="N511" t="n">
        <v>9.5</v>
      </c>
      <c r="O511" s="12" t="n">
        <v>44994</v>
      </c>
      <c r="P511" t="n">
        <v>19</v>
      </c>
      <c r="Q511" t="inlineStr">
        <is>
          <t>SI</t>
        </is>
      </c>
      <c r="S511" t="n">
        <v>19958.048</v>
      </c>
      <c r="V511" t="n">
        <v>9.5</v>
      </c>
      <c r="W511" s="12" t="n">
        <v>44987</v>
      </c>
      <c r="X511" t="n">
        <v>11.5</v>
      </c>
      <c r="Y511" s="12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2" t="n">
        <v>44978</v>
      </c>
      <c r="H512" t="inlineStr"/>
      <c r="I512" t="n">
        <v>19958.048</v>
      </c>
      <c r="L512" t="n">
        <v>7.5</v>
      </c>
      <c r="M512" s="12" t="n">
        <v>44985</v>
      </c>
      <c r="N512" t="n">
        <v>9.5</v>
      </c>
      <c r="O512" s="12" t="n">
        <v>44994</v>
      </c>
      <c r="P512" t="n">
        <v>19</v>
      </c>
      <c r="Q512" t="inlineStr">
        <is>
          <t>SI</t>
        </is>
      </c>
      <c r="S512" t="n">
        <v>19958.048</v>
      </c>
      <c r="V512" t="n">
        <v>9.5</v>
      </c>
      <c r="W512" s="12" t="n">
        <v>44987</v>
      </c>
      <c r="X512" t="n">
        <v>11.5</v>
      </c>
      <c r="Y512" s="12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2" t="n">
        <v>44978</v>
      </c>
      <c r="H513" t="inlineStr"/>
      <c r="I513" t="n">
        <v>19958.048</v>
      </c>
      <c r="L513" t="n">
        <v>7.5</v>
      </c>
      <c r="M513" s="12" t="n">
        <v>44985</v>
      </c>
      <c r="N513" t="n">
        <v>9.5</v>
      </c>
      <c r="O513" s="12" t="n">
        <v>44994</v>
      </c>
      <c r="P513" t="n">
        <v>19</v>
      </c>
      <c r="Q513" t="inlineStr">
        <is>
          <t>SI</t>
        </is>
      </c>
      <c r="S513" t="n">
        <v>19958.048</v>
      </c>
      <c r="V513" t="n">
        <v>9.5</v>
      </c>
      <c r="W513" s="12" t="n">
        <v>44987</v>
      </c>
      <c r="X513" t="n">
        <v>11.5</v>
      </c>
      <c r="Y513" s="12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2" t="n">
        <v>44978</v>
      </c>
      <c r="H514" t="inlineStr"/>
      <c r="I514" t="n">
        <v>19958.048</v>
      </c>
      <c r="L514" t="n">
        <v>7.5</v>
      </c>
      <c r="M514" s="12" t="n">
        <v>44985</v>
      </c>
      <c r="N514" t="n">
        <v>9.5</v>
      </c>
      <c r="O514" s="12" t="n">
        <v>44994</v>
      </c>
      <c r="P514" t="n">
        <v>19</v>
      </c>
      <c r="Q514" t="inlineStr">
        <is>
          <t>SI</t>
        </is>
      </c>
      <c r="S514" t="n">
        <v>19958.048</v>
      </c>
      <c r="V514" t="n">
        <v>9.5</v>
      </c>
      <c r="W514" s="12" t="n">
        <v>44987</v>
      </c>
      <c r="X514" t="n">
        <v>11.5</v>
      </c>
      <c r="Y514" s="12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2" t="n">
        <v>44985</v>
      </c>
      <c r="H515" t="inlineStr"/>
      <c r="I515" t="n">
        <v>14000</v>
      </c>
      <c r="L515" t="n">
        <v>5.574109245612703</v>
      </c>
      <c r="M515" s="12" t="n">
        <v>44990</v>
      </c>
      <c r="N515" t="n">
        <v>5.5</v>
      </c>
      <c r="O515" s="12" t="n">
        <v>44995</v>
      </c>
      <c r="P515" t="n">
        <v>18</v>
      </c>
      <c r="Q515" t="inlineStr">
        <is>
          <t>SI</t>
        </is>
      </c>
      <c r="S515" t="n">
        <v>14000</v>
      </c>
      <c r="V515" t="n">
        <v>7.574109245612703</v>
      </c>
      <c r="W515" s="12" t="n">
        <v>44992</v>
      </c>
      <c r="X515" t="n">
        <v>7.5</v>
      </c>
      <c r="Y515" s="12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2" t="n">
        <v>44985</v>
      </c>
      <c r="H516" t="inlineStr"/>
      <c r="I516" t="n">
        <v>10000</v>
      </c>
      <c r="L516" t="n">
        <v>5.574109245612703</v>
      </c>
      <c r="M516" s="12" t="n">
        <v>44990</v>
      </c>
      <c r="N516" t="n">
        <v>5.5</v>
      </c>
      <c r="O516" s="12" t="n">
        <v>44995</v>
      </c>
      <c r="P516" t="n">
        <v>18</v>
      </c>
      <c r="Q516" t="inlineStr">
        <is>
          <t>SI</t>
        </is>
      </c>
      <c r="S516" t="n">
        <v>10000</v>
      </c>
      <c r="V516" t="n">
        <v>7.574109245612703</v>
      </c>
      <c r="W516" s="12" t="n">
        <v>44992</v>
      </c>
      <c r="X516" t="n">
        <v>7.5</v>
      </c>
      <c r="Y516" s="12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2" t="n">
        <v>44989</v>
      </c>
      <c r="H517" t="inlineStr"/>
      <c r="I517" t="n">
        <v>22190.41</v>
      </c>
      <c r="L517" t="n">
        <v>5.574109245612703</v>
      </c>
      <c r="M517" s="12" t="n">
        <v>44994</v>
      </c>
      <c r="N517" t="n">
        <v>5.5</v>
      </c>
      <c r="O517" s="12" t="n">
        <v>44999</v>
      </c>
      <c r="P517" t="n">
        <v>15</v>
      </c>
      <c r="Q517" t="inlineStr">
        <is>
          <t>SI</t>
        </is>
      </c>
      <c r="S517" t="n">
        <v>22190.41</v>
      </c>
      <c r="V517" t="n">
        <v>7.574109245612703</v>
      </c>
      <c r="W517" s="12" t="n">
        <v>44996</v>
      </c>
      <c r="X517" t="n">
        <v>7.5</v>
      </c>
      <c r="Y517" s="12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2" t="n">
        <v>44985</v>
      </c>
      <c r="H518" t="inlineStr"/>
      <c r="I518" t="n">
        <v>22451.81</v>
      </c>
      <c r="L518" t="n">
        <v>5.574109245612703</v>
      </c>
      <c r="M518" s="12" t="n">
        <v>44990</v>
      </c>
      <c r="N518" t="n">
        <v>5.5</v>
      </c>
      <c r="O518" s="12" t="n">
        <v>44995</v>
      </c>
      <c r="P518" t="n">
        <v>18</v>
      </c>
      <c r="Q518" t="inlineStr">
        <is>
          <t>SI</t>
        </is>
      </c>
      <c r="S518" t="n">
        <v>22451.81</v>
      </c>
      <c r="V518" t="n">
        <v>7.574109245612703</v>
      </c>
      <c r="W518" s="12" t="n">
        <v>44992</v>
      </c>
      <c r="X518" t="n">
        <v>7.5</v>
      </c>
      <c r="Y518" s="12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2" t="n">
        <v>44989</v>
      </c>
      <c r="H519" t="inlineStr"/>
      <c r="I519" t="n">
        <v>23950.03</v>
      </c>
      <c r="L519" t="n">
        <v>5.574109245612703</v>
      </c>
      <c r="M519" s="12" t="n">
        <v>44994</v>
      </c>
      <c r="N519" t="n">
        <v>5.5</v>
      </c>
      <c r="O519" s="12" t="n">
        <v>44999</v>
      </c>
      <c r="P519" t="n">
        <v>15</v>
      </c>
      <c r="Q519" t="inlineStr">
        <is>
          <t>SI</t>
        </is>
      </c>
      <c r="S519" t="n">
        <v>23950.03</v>
      </c>
      <c r="V519" t="n">
        <v>7.574109245612703</v>
      </c>
      <c r="W519" s="12" t="n">
        <v>44996</v>
      </c>
      <c r="X519" t="n">
        <v>7.5</v>
      </c>
      <c r="Y519" s="12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2" t="n">
        <v>44989</v>
      </c>
      <c r="H520" t="inlineStr"/>
      <c r="I520" t="n">
        <v>24000</v>
      </c>
      <c r="L520" t="n">
        <v>5.574109245612703</v>
      </c>
      <c r="M520" s="12" t="n">
        <v>44994</v>
      </c>
      <c r="N520" t="n">
        <v>5.5</v>
      </c>
      <c r="O520" s="12" t="n">
        <v>44999</v>
      </c>
      <c r="P520" t="n">
        <v>15</v>
      </c>
      <c r="Q520" t="inlineStr">
        <is>
          <t>SI</t>
        </is>
      </c>
      <c r="S520" t="n">
        <v>24000</v>
      </c>
      <c r="V520" t="n">
        <v>7.574109245612703</v>
      </c>
      <c r="W520" s="12" t="n">
        <v>44996</v>
      </c>
      <c r="X520" t="n">
        <v>7.5</v>
      </c>
      <c r="Y520" s="12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2" t="n">
        <v>44989</v>
      </c>
      <c r="H521" t="inlineStr"/>
      <c r="I521" t="n">
        <v>24200</v>
      </c>
      <c r="L521" t="n">
        <v>5.574109245612703</v>
      </c>
      <c r="M521" s="12" t="n">
        <v>44994</v>
      </c>
      <c r="N521" t="n">
        <v>5.5</v>
      </c>
      <c r="O521" s="12" t="n">
        <v>44999</v>
      </c>
      <c r="P521" t="n">
        <v>15</v>
      </c>
      <c r="Q521" t="inlineStr">
        <is>
          <t>SI</t>
        </is>
      </c>
      <c r="S521" t="n">
        <v>24200</v>
      </c>
      <c r="V521" t="n">
        <v>7.574109245612703</v>
      </c>
      <c r="W521" s="12" t="n">
        <v>44996</v>
      </c>
      <c r="X521" t="n">
        <v>7.5</v>
      </c>
      <c r="Y521" s="12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2" t="n">
        <v>44989</v>
      </c>
      <c r="H522" t="inlineStr"/>
      <c r="I522" t="n">
        <v>23613.67</v>
      </c>
      <c r="L522" t="n">
        <v>5.574109245612703</v>
      </c>
      <c r="M522" s="12" t="n">
        <v>44994</v>
      </c>
      <c r="N522" t="n">
        <v>5.5</v>
      </c>
      <c r="O522" s="12" t="n">
        <v>44999</v>
      </c>
      <c r="P522" t="n">
        <v>15</v>
      </c>
      <c r="Q522" t="inlineStr">
        <is>
          <t>SI</t>
        </is>
      </c>
      <c r="S522" t="n">
        <v>23613.67</v>
      </c>
      <c r="V522" t="n">
        <v>7.574109245612703</v>
      </c>
      <c r="W522" s="12" t="n">
        <v>44996</v>
      </c>
      <c r="X522" t="n">
        <v>7.5</v>
      </c>
      <c r="Y522" s="12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2" t="n">
        <v>44989</v>
      </c>
      <c r="H523" t="inlineStr"/>
      <c r="I523" t="n">
        <v>24020.05</v>
      </c>
      <c r="L523" t="n">
        <v>5.574109245612703</v>
      </c>
      <c r="M523" s="12" t="n">
        <v>44994</v>
      </c>
      <c r="N523" t="n">
        <v>5.5</v>
      </c>
      <c r="O523" s="12" t="n">
        <v>44999</v>
      </c>
      <c r="P523" t="n">
        <v>15</v>
      </c>
      <c r="Q523" t="inlineStr">
        <is>
          <t>SI</t>
        </is>
      </c>
      <c r="S523" t="n">
        <v>24020.05</v>
      </c>
      <c r="V523" t="n">
        <v>7.574109245612703</v>
      </c>
      <c r="W523" s="12" t="n">
        <v>44996</v>
      </c>
      <c r="X523" t="n">
        <v>7.5</v>
      </c>
      <c r="Y523" s="12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2" t="n">
        <v>44989</v>
      </c>
      <c r="H524" t="inlineStr"/>
      <c r="I524" t="n">
        <v>24415.24</v>
      </c>
      <c r="L524" t="n">
        <v>5.574109245612703</v>
      </c>
      <c r="M524" s="12" t="n">
        <v>44994</v>
      </c>
      <c r="N524" t="n">
        <v>5.5</v>
      </c>
      <c r="O524" s="12" t="n">
        <v>44999</v>
      </c>
      <c r="P524" t="n">
        <v>15</v>
      </c>
      <c r="Q524" t="inlineStr">
        <is>
          <t>SI</t>
        </is>
      </c>
      <c r="S524" t="n">
        <v>24415.24</v>
      </c>
      <c r="V524" t="n">
        <v>7.574109245612703</v>
      </c>
      <c r="W524" s="12" t="n">
        <v>44996</v>
      </c>
      <c r="X524" t="n">
        <v>7.5</v>
      </c>
      <c r="Y524" s="12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2" t="n">
        <v>44989</v>
      </c>
      <c r="H525" t="inlineStr"/>
      <c r="I525" t="n">
        <v>24282.11</v>
      </c>
      <c r="L525" t="n">
        <v>5.574109245612703</v>
      </c>
      <c r="M525" s="12" t="n">
        <v>44994</v>
      </c>
      <c r="N525" t="n">
        <v>5.5</v>
      </c>
      <c r="O525" s="12" t="n">
        <v>44999</v>
      </c>
      <c r="P525" t="n">
        <v>15</v>
      </c>
      <c r="Q525" t="inlineStr">
        <is>
          <t>SI</t>
        </is>
      </c>
      <c r="S525" t="n">
        <v>24282.11</v>
      </c>
      <c r="V525" t="n">
        <v>7.574109245612703</v>
      </c>
      <c r="W525" s="12" t="n">
        <v>44996</v>
      </c>
      <c r="X525" t="n">
        <v>7.5</v>
      </c>
      <c r="Y525" s="12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2" t="n">
        <v>45007</v>
      </c>
      <c r="H526" t="inlineStr"/>
      <c r="J526" t="n">
        <v>21510</v>
      </c>
      <c r="L526" t="n">
        <v>5.574109245612703</v>
      </c>
      <c r="M526" s="12" t="n">
        <v>45012</v>
      </c>
      <c r="N526" t="n">
        <v>5.5</v>
      </c>
      <c r="O526" s="12" t="n">
        <v>45017</v>
      </c>
      <c r="P526" t="n">
        <v>23</v>
      </c>
      <c r="Q526" t="inlineStr">
        <is>
          <t>SI</t>
        </is>
      </c>
      <c r="T526" t="n">
        <v>21510</v>
      </c>
      <c r="V526" t="n">
        <v>7.574109245612703</v>
      </c>
      <c r="W526" s="12" t="n">
        <v>45014</v>
      </c>
      <c r="X526" t="n">
        <v>7.5</v>
      </c>
      <c r="Y526" s="12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2" t="n">
        <v>44989</v>
      </c>
      <c r="H527" t="inlineStr"/>
      <c r="I527" t="n">
        <v>19954</v>
      </c>
      <c r="L527" t="n">
        <v>5.574109245612703</v>
      </c>
      <c r="M527" s="12" t="n">
        <v>44994</v>
      </c>
      <c r="N527" t="n">
        <v>5.5</v>
      </c>
      <c r="O527" s="12" t="n">
        <v>44999</v>
      </c>
      <c r="P527" t="n">
        <v>15</v>
      </c>
      <c r="Q527" t="inlineStr">
        <is>
          <t>SI</t>
        </is>
      </c>
      <c r="S527" t="n">
        <v>19954</v>
      </c>
      <c r="V527" t="n">
        <v>7.574109245612703</v>
      </c>
      <c r="W527" s="12" t="n">
        <v>44996</v>
      </c>
      <c r="X527" t="n">
        <v>7.5</v>
      </c>
      <c r="Y527" s="12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2" t="n">
        <v>44979</v>
      </c>
      <c r="H528" t="inlineStr"/>
      <c r="I528" t="n">
        <v>24005.52</v>
      </c>
      <c r="L528" t="n">
        <v>5.449612403100775</v>
      </c>
      <c r="M528" s="12" t="n">
        <v>44984</v>
      </c>
      <c r="N528" t="n">
        <v>10</v>
      </c>
      <c r="O528" s="12" t="n">
        <v>44994</v>
      </c>
      <c r="P528" t="n">
        <v>17</v>
      </c>
      <c r="Q528" t="inlineStr">
        <is>
          <t>SI</t>
        </is>
      </c>
      <c r="S528" t="n">
        <v>24005.52</v>
      </c>
      <c r="V528" t="n">
        <v>7.449612403100775</v>
      </c>
      <c r="W528" s="12" t="n">
        <v>44986</v>
      </c>
      <c r="X528" t="n">
        <v>12</v>
      </c>
      <c r="Y528" s="12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2" t="n">
        <v>44979</v>
      </c>
      <c r="H529" t="inlineStr"/>
      <c r="I529" t="n">
        <v>23962.76</v>
      </c>
      <c r="L529" t="n">
        <v>5.449612403100775</v>
      </c>
      <c r="M529" s="12" t="n">
        <v>44984</v>
      </c>
      <c r="N529" t="n">
        <v>10</v>
      </c>
      <c r="O529" s="12" t="n">
        <v>44994</v>
      </c>
      <c r="P529" t="n">
        <v>17</v>
      </c>
      <c r="Q529" t="inlineStr">
        <is>
          <t>SI</t>
        </is>
      </c>
      <c r="S529" t="n">
        <v>23962.76</v>
      </c>
      <c r="V529" t="n">
        <v>7.449612403100775</v>
      </c>
      <c r="W529" s="12" t="n">
        <v>44986</v>
      </c>
      <c r="X529" t="n">
        <v>12</v>
      </c>
      <c r="Y529" s="12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2" t="n">
        <v>44979</v>
      </c>
      <c r="H530" t="inlineStr"/>
      <c r="I530" t="n">
        <v>23960</v>
      </c>
      <c r="L530" t="n">
        <v>5.449612403100775</v>
      </c>
      <c r="M530" s="12" t="n">
        <v>44984</v>
      </c>
      <c r="N530" t="n">
        <v>10</v>
      </c>
      <c r="O530" s="12" t="n">
        <v>44994</v>
      </c>
      <c r="P530" t="n">
        <v>17</v>
      </c>
      <c r="Q530" t="inlineStr">
        <is>
          <t>SI</t>
        </is>
      </c>
      <c r="S530" t="n">
        <v>23960</v>
      </c>
      <c r="V530" t="n">
        <v>7.449612403100775</v>
      </c>
      <c r="W530" s="12" t="n">
        <v>44986</v>
      </c>
      <c r="X530" t="n">
        <v>12</v>
      </c>
      <c r="Y530" s="12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2" t="n">
        <v>44983</v>
      </c>
      <c r="H531" t="inlineStr"/>
      <c r="I531" t="n">
        <v>7400.87</v>
      </c>
      <c r="L531" t="n">
        <v>5.142011834319526</v>
      </c>
      <c r="M531" s="12" t="n">
        <v>44988</v>
      </c>
      <c r="N531" t="n">
        <v>7.5</v>
      </c>
      <c r="O531" s="12" t="n">
        <v>44995</v>
      </c>
      <c r="P531" t="n">
        <v>18</v>
      </c>
      <c r="Q531" t="inlineStr">
        <is>
          <t>SI</t>
        </is>
      </c>
      <c r="S531" t="n">
        <v>7400.87</v>
      </c>
      <c r="V531" t="n">
        <v>7.142011834319526</v>
      </c>
      <c r="W531" s="12" t="n">
        <v>44990</v>
      </c>
      <c r="X531" t="n">
        <v>9.5</v>
      </c>
      <c r="Y531" s="12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2" t="n">
        <v>44983</v>
      </c>
      <c r="H532" t="inlineStr"/>
      <c r="I532" t="n">
        <v>7023.58</v>
      </c>
      <c r="L532" t="n">
        <v>5.142011834319526</v>
      </c>
      <c r="M532" s="12" t="n">
        <v>44988</v>
      </c>
      <c r="N532" t="n">
        <v>7.5</v>
      </c>
      <c r="O532" s="12" t="n">
        <v>44995</v>
      </c>
      <c r="P532" t="n">
        <v>18</v>
      </c>
      <c r="Q532" t="inlineStr">
        <is>
          <t>SI</t>
        </is>
      </c>
      <c r="S532" t="n">
        <v>7023.58</v>
      </c>
      <c r="V532" t="n">
        <v>7.142011834319526</v>
      </c>
      <c r="W532" s="12" t="n">
        <v>44990</v>
      </c>
      <c r="X532" t="n">
        <v>9.5</v>
      </c>
      <c r="Y532" s="12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2" t="n">
        <v>44983</v>
      </c>
      <c r="H533" t="inlineStr"/>
      <c r="I533" t="n">
        <v>7446.27</v>
      </c>
      <c r="L533" t="n">
        <v>5.142011834319526</v>
      </c>
      <c r="M533" s="12" t="n">
        <v>44988</v>
      </c>
      <c r="N533" t="n">
        <v>7.5</v>
      </c>
      <c r="O533" s="12" t="n">
        <v>44995</v>
      </c>
      <c r="P533" t="n">
        <v>18</v>
      </c>
      <c r="Q533" t="inlineStr">
        <is>
          <t>SI</t>
        </is>
      </c>
      <c r="S533" t="n">
        <v>7446.27</v>
      </c>
      <c r="V533" t="n">
        <v>7.142011834319526</v>
      </c>
      <c r="W533" s="12" t="n">
        <v>44990</v>
      </c>
      <c r="X533" t="n">
        <v>9.5</v>
      </c>
      <c r="Y533" s="12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2" t="n">
        <v>44979</v>
      </c>
      <c r="H534" t="inlineStr"/>
      <c r="I534" t="n">
        <v>24003.21</v>
      </c>
      <c r="L534" t="n">
        <v>5.449612403100775</v>
      </c>
      <c r="M534" s="12" t="n">
        <v>44984</v>
      </c>
      <c r="N534" t="n">
        <v>10</v>
      </c>
      <c r="O534" s="12" t="n">
        <v>44994</v>
      </c>
      <c r="P534" t="n">
        <v>17</v>
      </c>
      <c r="Q534" t="inlineStr">
        <is>
          <t>SI</t>
        </is>
      </c>
      <c r="S534" t="n">
        <v>24003.21</v>
      </c>
      <c r="V534" t="n">
        <v>7.449612403100775</v>
      </c>
      <c r="W534" s="12" t="n">
        <v>44986</v>
      </c>
      <c r="X534" t="n">
        <v>12</v>
      </c>
      <c r="Y534" s="12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2" t="n">
        <v>44985</v>
      </c>
      <c r="H535" t="inlineStr"/>
      <c r="I535" t="n">
        <v>13500.79847</v>
      </c>
      <c r="L535" t="n">
        <v>7.5</v>
      </c>
      <c r="M535" s="12" t="n">
        <v>44992</v>
      </c>
      <c r="N535" t="n">
        <v>9.5</v>
      </c>
      <c r="O535" s="12" t="n">
        <v>45001</v>
      </c>
      <c r="P535" t="n">
        <v>13</v>
      </c>
      <c r="Q535" t="inlineStr">
        <is>
          <t>SI</t>
        </is>
      </c>
      <c r="S535" t="n">
        <v>13500.79847</v>
      </c>
      <c r="V535" t="n">
        <v>9.5</v>
      </c>
      <c r="W535" s="12" t="n">
        <v>44994</v>
      </c>
      <c r="X535" t="n">
        <v>11.5</v>
      </c>
      <c r="Y535" s="12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2" t="n">
        <v>44985</v>
      </c>
      <c r="H536" t="inlineStr"/>
      <c r="I536" t="n">
        <v>10458.36188</v>
      </c>
      <c r="L536" t="n">
        <v>7.5</v>
      </c>
      <c r="M536" s="12" t="n">
        <v>44992</v>
      </c>
      <c r="N536" t="n">
        <v>9.5</v>
      </c>
      <c r="O536" s="12" t="n">
        <v>45001</v>
      </c>
      <c r="P536" t="n">
        <v>13</v>
      </c>
      <c r="Q536" t="inlineStr">
        <is>
          <t>SI</t>
        </is>
      </c>
      <c r="S536" t="n">
        <v>10458.36188</v>
      </c>
      <c r="V536" t="n">
        <v>9.5</v>
      </c>
      <c r="W536" s="12" t="n">
        <v>44994</v>
      </c>
      <c r="X536" t="n">
        <v>11.5</v>
      </c>
      <c r="Y536" s="12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2" t="n">
        <v>45035</v>
      </c>
      <c r="H537" t="inlineStr"/>
      <c r="K537" t="n">
        <v>24000</v>
      </c>
      <c r="L537" t="n">
        <v>5.142011834319526</v>
      </c>
      <c r="M537" s="12" t="n">
        <v>45040</v>
      </c>
      <c r="N537" t="n">
        <v>7.5</v>
      </c>
      <c r="O537" s="13" t="n">
        <v>45047</v>
      </c>
      <c r="P537" t="n">
        <v>26</v>
      </c>
      <c r="Q537" t="inlineStr">
        <is>
          <t>SI</t>
        </is>
      </c>
      <c r="U537" s="14" t="n">
        <v>24000</v>
      </c>
      <c r="V537" t="n">
        <v>7.142011834319526</v>
      </c>
      <c r="W537" s="12" t="n">
        <v>45042</v>
      </c>
      <c r="X537" t="n">
        <v>9.5</v>
      </c>
      <c r="Y537" s="12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2" t="n">
        <v>45035</v>
      </c>
      <c r="H538" t="inlineStr"/>
      <c r="K538" t="n">
        <v>24000</v>
      </c>
      <c r="L538" t="n">
        <v>5.142011834319526</v>
      </c>
      <c r="M538" s="12" t="n">
        <v>45040</v>
      </c>
      <c r="N538" t="n">
        <v>7.5</v>
      </c>
      <c r="O538" s="13" t="n">
        <v>45047</v>
      </c>
      <c r="P538" t="n">
        <v>26</v>
      </c>
      <c r="Q538" t="inlineStr">
        <is>
          <t>SI</t>
        </is>
      </c>
      <c r="U538" s="14" t="n">
        <v>24000</v>
      </c>
      <c r="V538" t="n">
        <v>7.142011834319526</v>
      </c>
      <c r="W538" s="12" t="n">
        <v>45042</v>
      </c>
      <c r="X538" t="n">
        <v>9.5</v>
      </c>
      <c r="Y538" s="12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2" t="n">
        <v>45012</v>
      </c>
      <c r="H539" t="inlineStr"/>
      <c r="J539" t="n">
        <v>24000</v>
      </c>
      <c r="L539" t="n">
        <v>5.142011834319526</v>
      </c>
      <c r="M539" s="12" t="n">
        <v>45017</v>
      </c>
      <c r="N539" t="n">
        <v>7.5</v>
      </c>
      <c r="O539" s="12" t="n">
        <v>45024</v>
      </c>
      <c r="P539" t="n">
        <v>16</v>
      </c>
      <c r="Q539" t="inlineStr">
        <is>
          <t>SI</t>
        </is>
      </c>
      <c r="T539" t="n">
        <v>24000</v>
      </c>
      <c r="V539" t="n">
        <v>7.142011834319526</v>
      </c>
      <c r="W539" s="12" t="n">
        <v>45019</v>
      </c>
      <c r="X539" t="n">
        <v>9.5</v>
      </c>
      <c r="Y539" s="12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2" t="n">
        <v>44989</v>
      </c>
      <c r="H540" t="inlineStr"/>
      <c r="I540" t="n">
        <v>24070</v>
      </c>
      <c r="L540" t="n">
        <v>5.574109245612703</v>
      </c>
      <c r="M540" s="12" t="n">
        <v>44994</v>
      </c>
      <c r="N540" t="n">
        <v>5.5</v>
      </c>
      <c r="O540" s="12" t="n">
        <v>44999</v>
      </c>
      <c r="P540" t="n">
        <v>15</v>
      </c>
      <c r="Q540" t="inlineStr">
        <is>
          <t>SI</t>
        </is>
      </c>
      <c r="S540" t="n">
        <v>24070</v>
      </c>
      <c r="V540" t="n">
        <v>7.574109245612703</v>
      </c>
      <c r="W540" s="12" t="n">
        <v>44996</v>
      </c>
      <c r="X540" t="n">
        <v>7.5</v>
      </c>
      <c r="Y540" s="12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2" t="n">
        <v>45003</v>
      </c>
      <c r="H541" t="inlineStr"/>
      <c r="I541" t="n">
        <v>23980</v>
      </c>
      <c r="L541" t="n">
        <v>5.574109245612703</v>
      </c>
      <c r="M541" s="12" t="n">
        <v>45008</v>
      </c>
      <c r="N541" t="n">
        <v>5.5</v>
      </c>
      <c r="O541" s="12" t="n">
        <v>45013</v>
      </c>
      <c r="P541" t="n">
        <v>3</v>
      </c>
      <c r="Q541" t="inlineStr">
        <is>
          <t>SI</t>
        </is>
      </c>
      <c r="T541" t="n">
        <v>23980</v>
      </c>
      <c r="V541" t="n">
        <v>7.574109245612703</v>
      </c>
      <c r="W541" s="12" t="n">
        <v>45010</v>
      </c>
      <c r="X541" t="n">
        <v>7.5</v>
      </c>
      <c r="Y541" s="12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2" t="n">
        <v>44989</v>
      </c>
      <c r="H542" t="inlineStr"/>
      <c r="I542" t="n">
        <v>24005.13</v>
      </c>
      <c r="L542" t="n">
        <v>5.574109245612703</v>
      </c>
      <c r="M542" s="12" t="n">
        <v>44994</v>
      </c>
      <c r="N542" t="n">
        <v>5.5</v>
      </c>
      <c r="O542" s="12" t="n">
        <v>44999</v>
      </c>
      <c r="P542" t="n">
        <v>15</v>
      </c>
      <c r="Q542" t="inlineStr">
        <is>
          <t>SI</t>
        </is>
      </c>
      <c r="S542" t="n">
        <v>24005.13</v>
      </c>
      <c r="V542" t="n">
        <v>7.574109245612703</v>
      </c>
      <c r="W542" s="12" t="n">
        <v>44996</v>
      </c>
      <c r="X542" t="n">
        <v>7.5</v>
      </c>
      <c r="Y542" s="12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2" t="n">
        <v>45003</v>
      </c>
      <c r="H543" t="inlineStr"/>
      <c r="I543" t="n">
        <v>24260</v>
      </c>
      <c r="L543" t="n">
        <v>5.574109245612703</v>
      </c>
      <c r="M543" s="12" t="n">
        <v>45008</v>
      </c>
      <c r="N543" t="n">
        <v>5.5</v>
      </c>
      <c r="O543" s="12" t="n">
        <v>45013</v>
      </c>
      <c r="P543" t="n">
        <v>3</v>
      </c>
      <c r="Q543" t="inlineStr">
        <is>
          <t>SI</t>
        </is>
      </c>
      <c r="T543" t="n">
        <v>24260</v>
      </c>
      <c r="V543" t="n">
        <v>7.574109245612703</v>
      </c>
      <c r="W543" s="12" t="n">
        <v>45010</v>
      </c>
      <c r="X543" t="n">
        <v>7.5</v>
      </c>
      <c r="Y543" s="12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2" t="n">
        <v>44985</v>
      </c>
      <c r="H544" t="inlineStr"/>
      <c r="I544" t="n">
        <v>978.74</v>
      </c>
      <c r="L544" t="n">
        <v>5.574109245612703</v>
      </c>
      <c r="M544" s="12" t="n">
        <v>44990</v>
      </c>
      <c r="N544" t="n">
        <v>5.5</v>
      </c>
      <c r="O544" s="12" t="n">
        <v>44995</v>
      </c>
      <c r="P544" t="n">
        <v>18</v>
      </c>
      <c r="Q544" t="inlineStr">
        <is>
          <t>SI</t>
        </is>
      </c>
      <c r="S544" t="n">
        <v>978.74</v>
      </c>
      <c r="V544" t="n">
        <v>7.574109245612703</v>
      </c>
      <c r="W544" s="12" t="n">
        <v>44992</v>
      </c>
      <c r="X544" t="n">
        <v>7.5</v>
      </c>
      <c r="Y544" s="12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2" t="n">
        <v>44985</v>
      </c>
      <c r="H545" t="inlineStr"/>
      <c r="I545" t="n">
        <v>22594.26</v>
      </c>
      <c r="L545" t="n">
        <v>5.574109245612703</v>
      </c>
      <c r="M545" s="12" t="n">
        <v>44990</v>
      </c>
      <c r="N545" t="n">
        <v>5.5</v>
      </c>
      <c r="O545" s="12" t="n">
        <v>44995</v>
      </c>
      <c r="P545" t="n">
        <v>18</v>
      </c>
      <c r="Q545" t="inlineStr">
        <is>
          <t>SI</t>
        </is>
      </c>
      <c r="S545" t="n">
        <v>22594.26</v>
      </c>
      <c r="V545" t="n">
        <v>7.574109245612703</v>
      </c>
      <c r="W545" s="12" t="n">
        <v>44992</v>
      </c>
      <c r="X545" t="n">
        <v>7.5</v>
      </c>
      <c r="Y545" s="12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2" t="n">
        <v>44989</v>
      </c>
      <c r="H546" t="inlineStr"/>
      <c r="I546" t="n">
        <v>24000</v>
      </c>
      <c r="L546" t="n">
        <v>5.574109245612703</v>
      </c>
      <c r="M546" s="12" t="n">
        <v>44994</v>
      </c>
      <c r="N546" t="n">
        <v>5.5</v>
      </c>
      <c r="O546" s="12" t="n">
        <v>44999</v>
      </c>
      <c r="P546" t="n">
        <v>15</v>
      </c>
      <c r="Q546" t="inlineStr">
        <is>
          <t>SI</t>
        </is>
      </c>
      <c r="S546" t="n">
        <v>24000</v>
      </c>
      <c r="V546" t="n">
        <v>7.574109245612703</v>
      </c>
      <c r="W546" s="12" t="n">
        <v>44996</v>
      </c>
      <c r="X546" t="n">
        <v>7.5</v>
      </c>
      <c r="Y546" s="12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2" t="n">
        <v>44985</v>
      </c>
      <c r="H547" t="inlineStr"/>
      <c r="I547" t="n">
        <v>24000</v>
      </c>
      <c r="L547" t="n">
        <v>5.574109245612703</v>
      </c>
      <c r="M547" s="12" t="n">
        <v>44990</v>
      </c>
      <c r="N547" t="n">
        <v>5.5</v>
      </c>
      <c r="O547" s="12" t="n">
        <v>44995</v>
      </c>
      <c r="P547" t="n">
        <v>18</v>
      </c>
      <c r="Q547" t="inlineStr">
        <is>
          <t>SI</t>
        </is>
      </c>
      <c r="S547" t="n">
        <v>24000</v>
      </c>
      <c r="V547" t="n">
        <v>7.574109245612703</v>
      </c>
      <c r="W547" s="12" t="n">
        <v>44992</v>
      </c>
      <c r="X547" t="n">
        <v>7.5</v>
      </c>
      <c r="Y547" s="12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2" t="n">
        <v>44981</v>
      </c>
      <c r="H548" t="inlineStr"/>
      <c r="I548" t="n">
        <v>21600</v>
      </c>
      <c r="L548" t="n">
        <v>5.142011834319526</v>
      </c>
      <c r="M548" s="12" t="n">
        <v>44986</v>
      </c>
      <c r="N548" t="n">
        <v>7.5</v>
      </c>
      <c r="O548" s="12" t="n">
        <v>44993</v>
      </c>
      <c r="P548" t="n">
        <v>20</v>
      </c>
      <c r="Q548" t="inlineStr">
        <is>
          <t>SI</t>
        </is>
      </c>
      <c r="S548" t="n">
        <v>21600</v>
      </c>
      <c r="V548" t="n">
        <v>7.142011834319526</v>
      </c>
      <c r="W548" s="12" t="n">
        <v>44988</v>
      </c>
      <c r="X548" t="n">
        <v>9.5</v>
      </c>
      <c r="Y548" s="12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2" t="n">
        <v>44981</v>
      </c>
      <c r="H549" t="inlineStr"/>
      <c r="I549" t="n">
        <v>21600</v>
      </c>
      <c r="L549" t="n">
        <v>5.142011834319526</v>
      </c>
      <c r="M549" s="12" t="n">
        <v>44986</v>
      </c>
      <c r="N549" t="n">
        <v>7.5</v>
      </c>
      <c r="O549" s="12" t="n">
        <v>44993</v>
      </c>
      <c r="P549" t="n">
        <v>20</v>
      </c>
      <c r="Q549" t="inlineStr">
        <is>
          <t>SI</t>
        </is>
      </c>
      <c r="S549" t="n">
        <v>21600</v>
      </c>
      <c r="V549" t="n">
        <v>7.142011834319526</v>
      </c>
      <c r="W549" s="12" t="n">
        <v>44988</v>
      </c>
      <c r="X549" t="n">
        <v>9.5</v>
      </c>
      <c r="Y549" s="12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2" t="n">
        <v>44981</v>
      </c>
      <c r="H550" t="inlineStr"/>
      <c r="I550" t="n">
        <v>21600</v>
      </c>
      <c r="L550" t="n">
        <v>5.142011834319526</v>
      </c>
      <c r="M550" s="12" t="n">
        <v>44986</v>
      </c>
      <c r="N550" t="n">
        <v>7.5</v>
      </c>
      <c r="O550" s="12" t="n">
        <v>44993</v>
      </c>
      <c r="P550" t="n">
        <v>20</v>
      </c>
      <c r="Q550" t="inlineStr">
        <is>
          <t>SI</t>
        </is>
      </c>
      <c r="S550" t="n">
        <v>21600</v>
      </c>
      <c r="V550" t="n">
        <v>7.142011834319526</v>
      </c>
      <c r="W550" s="12" t="n">
        <v>44988</v>
      </c>
      <c r="X550" t="n">
        <v>9.5</v>
      </c>
      <c r="Y550" s="12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2" t="n">
        <v>44985</v>
      </c>
      <c r="H551" t="inlineStr"/>
      <c r="I551" t="n">
        <v>24004.08864</v>
      </c>
      <c r="L551" t="n">
        <v>7.5</v>
      </c>
      <c r="M551" s="12" t="n">
        <v>44992</v>
      </c>
      <c r="N551" t="n">
        <v>9.5</v>
      </c>
      <c r="O551" s="12" t="n">
        <v>45001</v>
      </c>
      <c r="P551" t="n">
        <v>13</v>
      </c>
      <c r="Q551" t="inlineStr">
        <is>
          <t>SI</t>
        </is>
      </c>
      <c r="S551" t="n">
        <v>24004.08864</v>
      </c>
      <c r="V551" t="n">
        <v>9.5</v>
      </c>
      <c r="W551" s="12" t="n">
        <v>44994</v>
      </c>
      <c r="X551" t="n">
        <v>11.5</v>
      </c>
      <c r="Y551" s="12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2" t="n">
        <v>44984</v>
      </c>
      <c r="H552" t="inlineStr"/>
      <c r="I552" t="n">
        <v>9979.023999999999</v>
      </c>
      <c r="L552" t="n">
        <v>7.5</v>
      </c>
      <c r="M552" s="12" t="n">
        <v>44991</v>
      </c>
      <c r="N552" t="n">
        <v>9.5</v>
      </c>
      <c r="O552" s="12" t="n">
        <v>45000</v>
      </c>
      <c r="P552" t="n">
        <v>14</v>
      </c>
      <c r="Q552" t="inlineStr">
        <is>
          <t>SI</t>
        </is>
      </c>
      <c r="S552" t="n">
        <v>9979.023999999999</v>
      </c>
      <c r="V552" t="n">
        <v>9.5</v>
      </c>
      <c r="W552" s="12" t="n">
        <v>44993</v>
      </c>
      <c r="X552" t="n">
        <v>11.5</v>
      </c>
      <c r="Y552" s="12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2" t="n">
        <v>44984</v>
      </c>
      <c r="H553" t="inlineStr"/>
      <c r="I553" t="n">
        <v>9979.023999999999</v>
      </c>
      <c r="L553" t="n">
        <v>7.5</v>
      </c>
      <c r="M553" s="12" t="n">
        <v>44991</v>
      </c>
      <c r="N553" t="n">
        <v>9.5</v>
      </c>
      <c r="O553" s="12" t="n">
        <v>45000</v>
      </c>
      <c r="P553" t="n">
        <v>14</v>
      </c>
      <c r="Q553" t="inlineStr">
        <is>
          <t>SI</t>
        </is>
      </c>
      <c r="S553" t="n">
        <v>9979.023999999999</v>
      </c>
      <c r="V553" t="n">
        <v>9.5</v>
      </c>
      <c r="W553" s="12" t="n">
        <v>44993</v>
      </c>
      <c r="X553" t="n">
        <v>11.5</v>
      </c>
      <c r="Y553" s="12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2" t="n">
        <v>44984</v>
      </c>
      <c r="H554" t="inlineStr"/>
      <c r="I554" t="n">
        <v>18143.68</v>
      </c>
      <c r="L554" t="n">
        <v>7.5</v>
      </c>
      <c r="M554" s="12" t="n">
        <v>44991</v>
      </c>
      <c r="N554" t="n">
        <v>9.5</v>
      </c>
      <c r="O554" s="12" t="n">
        <v>45000</v>
      </c>
      <c r="P554" t="n">
        <v>14</v>
      </c>
      <c r="Q554" t="inlineStr">
        <is>
          <t>SI</t>
        </is>
      </c>
      <c r="S554" t="n">
        <v>18143.68</v>
      </c>
      <c r="V554" t="n">
        <v>9.5</v>
      </c>
      <c r="W554" s="12" t="n">
        <v>44993</v>
      </c>
      <c r="X554" t="n">
        <v>11.5</v>
      </c>
      <c r="Y554" s="12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2" t="n">
        <v>44984</v>
      </c>
      <c r="H555" t="inlineStr"/>
      <c r="I555" t="n">
        <v>19958.048</v>
      </c>
      <c r="L555" t="n">
        <v>7.5</v>
      </c>
      <c r="M555" s="12" t="n">
        <v>44991</v>
      </c>
      <c r="N555" t="n">
        <v>9.5</v>
      </c>
      <c r="O555" s="12" t="n">
        <v>45000</v>
      </c>
      <c r="P555" t="n">
        <v>14</v>
      </c>
      <c r="Q555" t="inlineStr">
        <is>
          <t>SI</t>
        </is>
      </c>
      <c r="S555" t="n">
        <v>19958.048</v>
      </c>
      <c r="V555" t="n">
        <v>9.5</v>
      </c>
      <c r="W555" s="12" t="n">
        <v>44993</v>
      </c>
      <c r="X555" t="n">
        <v>11.5</v>
      </c>
      <c r="Y555" s="12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2" t="n">
        <v>44978</v>
      </c>
      <c r="H556" t="inlineStr"/>
      <c r="I556" t="n">
        <v>19958.048</v>
      </c>
      <c r="L556" t="n">
        <v>7.5</v>
      </c>
      <c r="M556" s="12" t="n">
        <v>44985</v>
      </c>
      <c r="N556" t="n">
        <v>9.5</v>
      </c>
      <c r="O556" s="12" t="n">
        <v>44994</v>
      </c>
      <c r="P556" t="n">
        <v>19</v>
      </c>
      <c r="Q556" t="inlineStr">
        <is>
          <t>SI</t>
        </is>
      </c>
      <c r="S556" t="n">
        <v>19958.048</v>
      </c>
      <c r="V556" t="n">
        <v>9.5</v>
      </c>
      <c r="W556" s="12" t="n">
        <v>44987</v>
      </c>
      <c r="X556" t="n">
        <v>11.5</v>
      </c>
      <c r="Y556" s="12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2" t="n">
        <v>44985</v>
      </c>
      <c r="H557" t="inlineStr"/>
      <c r="I557" t="n">
        <v>22115.13</v>
      </c>
      <c r="L557" t="n">
        <v>5.574109245612703</v>
      </c>
      <c r="M557" s="12" t="n">
        <v>44990</v>
      </c>
      <c r="N557" t="n">
        <v>5.5</v>
      </c>
      <c r="O557" s="12" t="n">
        <v>44995</v>
      </c>
      <c r="P557" t="n">
        <v>18</v>
      </c>
      <c r="Q557" t="inlineStr">
        <is>
          <t>SI</t>
        </is>
      </c>
      <c r="S557" t="n">
        <v>22115.13</v>
      </c>
      <c r="V557" t="n">
        <v>7.574109245612703</v>
      </c>
      <c r="W557" s="12" t="n">
        <v>44992</v>
      </c>
      <c r="X557" t="n">
        <v>7.5</v>
      </c>
      <c r="Y557" s="12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2" t="n">
        <v>44989</v>
      </c>
      <c r="H558" t="inlineStr"/>
      <c r="I558" t="n">
        <v>3343.47</v>
      </c>
      <c r="L558" t="n">
        <v>5.574109245612703</v>
      </c>
      <c r="M558" s="12" t="n">
        <v>44994</v>
      </c>
      <c r="N558" t="n">
        <v>5.5</v>
      </c>
      <c r="O558" s="12" t="n">
        <v>44999</v>
      </c>
      <c r="P558" t="n">
        <v>15</v>
      </c>
      <c r="Q558" t="inlineStr">
        <is>
          <t>SI</t>
        </is>
      </c>
      <c r="S558" t="n">
        <v>3343.47</v>
      </c>
      <c r="V558" t="n">
        <v>7.574109245612703</v>
      </c>
      <c r="W558" s="12" t="n">
        <v>44996</v>
      </c>
      <c r="X558" t="n">
        <v>7.5</v>
      </c>
      <c r="Y558" s="12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2" t="n">
        <v>44989</v>
      </c>
      <c r="H559" t="inlineStr"/>
      <c r="I559" t="n">
        <v>20709.82</v>
      </c>
      <c r="L559" t="n">
        <v>5.574109245612703</v>
      </c>
      <c r="M559" s="12" t="n">
        <v>44994</v>
      </c>
      <c r="N559" t="n">
        <v>5.5</v>
      </c>
      <c r="O559" s="12" t="n">
        <v>44999</v>
      </c>
      <c r="P559" t="n">
        <v>15</v>
      </c>
      <c r="Q559" t="inlineStr">
        <is>
          <t>SI</t>
        </is>
      </c>
      <c r="S559" t="n">
        <v>20709.82</v>
      </c>
      <c r="V559" t="n">
        <v>7.574109245612703</v>
      </c>
      <c r="W559" s="12" t="n">
        <v>44996</v>
      </c>
      <c r="X559" t="n">
        <v>7.5</v>
      </c>
      <c r="Y559" s="12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2" t="n">
        <v>44985</v>
      </c>
      <c r="H560" t="inlineStr"/>
      <c r="I560" t="n">
        <v>24521.6</v>
      </c>
      <c r="L560" t="n">
        <v>5.574109245612703</v>
      </c>
      <c r="M560" s="12" t="n">
        <v>44990</v>
      </c>
      <c r="N560" t="n">
        <v>5.5</v>
      </c>
      <c r="O560" s="12" t="n">
        <v>44995</v>
      </c>
      <c r="P560" t="n">
        <v>18</v>
      </c>
      <c r="Q560" t="inlineStr">
        <is>
          <t>SI</t>
        </is>
      </c>
      <c r="S560" t="n">
        <v>24521.6</v>
      </c>
      <c r="V560" t="n">
        <v>7.574109245612703</v>
      </c>
      <c r="W560" s="12" t="n">
        <v>44992</v>
      </c>
      <c r="X560" t="n">
        <v>7.5</v>
      </c>
      <c r="Y560" s="12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2" t="n">
        <v>44989</v>
      </c>
      <c r="H561" t="inlineStr"/>
      <c r="I561" t="n">
        <v>24260</v>
      </c>
      <c r="L561" t="n">
        <v>5.574109245612703</v>
      </c>
      <c r="M561" s="12" t="n">
        <v>44994</v>
      </c>
      <c r="N561" t="n">
        <v>5.5</v>
      </c>
      <c r="O561" s="12" t="n">
        <v>44999</v>
      </c>
      <c r="P561" t="n">
        <v>15</v>
      </c>
      <c r="Q561" t="inlineStr">
        <is>
          <t>SI</t>
        </is>
      </c>
      <c r="S561" t="n">
        <v>24260</v>
      </c>
      <c r="V561" t="n">
        <v>7.574109245612703</v>
      </c>
      <c r="W561" s="12" t="n">
        <v>44996</v>
      </c>
      <c r="X561" t="n">
        <v>7.5</v>
      </c>
      <c r="Y561" s="12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2" t="n">
        <v>44985</v>
      </c>
      <c r="H562" t="inlineStr"/>
      <c r="I562" t="n">
        <v>24444</v>
      </c>
      <c r="L562" t="n">
        <v>5.574109245612703</v>
      </c>
      <c r="M562" s="12" t="n">
        <v>44990</v>
      </c>
      <c r="N562" t="n">
        <v>5.5</v>
      </c>
      <c r="O562" s="12" t="n">
        <v>44995</v>
      </c>
      <c r="P562" t="n">
        <v>18</v>
      </c>
      <c r="Q562" t="inlineStr">
        <is>
          <t>SI</t>
        </is>
      </c>
      <c r="S562" t="n">
        <v>24444</v>
      </c>
      <c r="V562" t="n">
        <v>7.574109245612703</v>
      </c>
      <c r="W562" s="12" t="n">
        <v>44992</v>
      </c>
      <c r="X562" t="n">
        <v>7.5</v>
      </c>
      <c r="Y562" s="12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2" t="n">
        <v>44989</v>
      </c>
      <c r="H563" t="inlineStr"/>
      <c r="I563" t="n">
        <v>19800</v>
      </c>
      <c r="L563" t="n">
        <v>5.574109245612703</v>
      </c>
      <c r="M563" s="12" t="n">
        <v>44994</v>
      </c>
      <c r="N563" t="n">
        <v>5.5</v>
      </c>
      <c r="O563" s="12" t="n">
        <v>44999</v>
      </c>
      <c r="P563" t="n">
        <v>15</v>
      </c>
      <c r="Q563" t="inlineStr">
        <is>
          <t>SI</t>
        </is>
      </c>
      <c r="S563" t="n">
        <v>19800</v>
      </c>
      <c r="V563" t="n">
        <v>7.574109245612703</v>
      </c>
      <c r="W563" s="12" t="n">
        <v>44996</v>
      </c>
      <c r="X563" t="n">
        <v>7.5</v>
      </c>
      <c r="Y563" s="12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2" t="n">
        <v>44979</v>
      </c>
      <c r="H564" t="inlineStr"/>
      <c r="I564" t="n">
        <v>24013.92</v>
      </c>
      <c r="L564" t="n">
        <v>5.449612403100775</v>
      </c>
      <c r="M564" s="12" t="n">
        <v>44984</v>
      </c>
      <c r="N564" t="n">
        <v>10</v>
      </c>
      <c r="O564" s="12" t="n">
        <v>44994</v>
      </c>
      <c r="P564" t="n">
        <v>17</v>
      </c>
      <c r="Q564" t="inlineStr">
        <is>
          <t>SI</t>
        </is>
      </c>
      <c r="S564" t="n">
        <v>24013.92</v>
      </c>
      <c r="V564" t="n">
        <v>7.449612403100775</v>
      </c>
      <c r="W564" s="12" t="n">
        <v>44986</v>
      </c>
      <c r="X564" t="n">
        <v>12</v>
      </c>
      <c r="Y564" s="12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2" t="n">
        <v>44977</v>
      </c>
      <c r="H565" t="inlineStr"/>
      <c r="I565" t="n">
        <v>19958.048</v>
      </c>
      <c r="L565" t="n">
        <v>7.5</v>
      </c>
      <c r="M565" s="12" t="n">
        <v>44984</v>
      </c>
      <c r="N565" t="n">
        <v>9.5</v>
      </c>
      <c r="O565" s="12" t="n">
        <v>44993</v>
      </c>
      <c r="P565" t="n">
        <v>20</v>
      </c>
      <c r="Q565" t="inlineStr">
        <is>
          <t>SI</t>
        </is>
      </c>
      <c r="S565" t="n">
        <v>19958.048</v>
      </c>
      <c r="V565" t="n">
        <v>9.5</v>
      </c>
      <c r="W565" s="12" t="n">
        <v>44986</v>
      </c>
      <c r="X565" t="n">
        <v>11.5</v>
      </c>
      <c r="Y565" s="12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2" t="n">
        <v>44985</v>
      </c>
      <c r="H566" t="inlineStr"/>
      <c r="I566" t="n">
        <v>19958.048</v>
      </c>
      <c r="L566" t="n">
        <v>7.5</v>
      </c>
      <c r="M566" s="12" t="n">
        <v>44992</v>
      </c>
      <c r="N566" t="n">
        <v>9.5</v>
      </c>
      <c r="O566" s="12" t="n">
        <v>45001</v>
      </c>
      <c r="P566" t="n">
        <v>13</v>
      </c>
      <c r="Q566" t="inlineStr">
        <is>
          <t>SI</t>
        </is>
      </c>
      <c r="S566" t="n">
        <v>19958.048</v>
      </c>
      <c r="V566" t="n">
        <v>9.5</v>
      </c>
      <c r="W566" s="12" t="n">
        <v>44994</v>
      </c>
      <c r="X566" t="n">
        <v>11.5</v>
      </c>
      <c r="Y566" s="12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2" t="n">
        <v>44984</v>
      </c>
      <c r="H567" t="inlineStr"/>
      <c r="I567" t="n">
        <v>18660.77488</v>
      </c>
      <c r="L567" t="n">
        <v>7.5</v>
      </c>
      <c r="M567" s="12" t="n">
        <v>44991</v>
      </c>
      <c r="N567" t="n">
        <v>9.5</v>
      </c>
      <c r="O567" s="12" t="n">
        <v>45000</v>
      </c>
      <c r="P567" t="n">
        <v>14</v>
      </c>
      <c r="Q567" t="inlineStr">
        <is>
          <t>SI</t>
        </is>
      </c>
      <c r="S567" t="n">
        <v>18660.77488</v>
      </c>
      <c r="V567" t="n">
        <v>9.5</v>
      </c>
      <c r="W567" s="12" t="n">
        <v>44993</v>
      </c>
      <c r="X567" t="n">
        <v>11.5</v>
      </c>
      <c r="Y567" s="12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2" t="n">
        <v>44990</v>
      </c>
      <c r="H568" t="inlineStr"/>
      <c r="I568" t="n">
        <v>2041.38</v>
      </c>
      <c r="L568" t="n">
        <v>4.830303030303031</v>
      </c>
      <c r="M568" s="12" t="n">
        <v>44994</v>
      </c>
      <c r="N568" t="n">
        <v>15</v>
      </c>
      <c r="O568" s="12" t="n">
        <v>45009</v>
      </c>
      <c r="P568" t="n">
        <v>6</v>
      </c>
      <c r="Q568" t="inlineStr">
        <is>
          <t>SI</t>
        </is>
      </c>
      <c r="S568" t="n">
        <v>2041.38</v>
      </c>
      <c r="V568" t="n">
        <v>6.830303030303031</v>
      </c>
      <c r="W568" s="12" t="n">
        <v>44996</v>
      </c>
      <c r="X568" t="n">
        <v>17</v>
      </c>
      <c r="Y568" s="12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2" t="n">
        <v>44990</v>
      </c>
      <c r="H569" t="inlineStr"/>
      <c r="I569" t="n">
        <v>2004.77</v>
      </c>
      <c r="L569" t="n">
        <v>4.830303030303031</v>
      </c>
      <c r="M569" s="12" t="n">
        <v>44994</v>
      </c>
      <c r="N569" t="n">
        <v>15</v>
      </c>
      <c r="O569" s="12" t="n">
        <v>45009</v>
      </c>
      <c r="P569" t="n">
        <v>6</v>
      </c>
      <c r="Q569" t="inlineStr">
        <is>
          <t>SI</t>
        </is>
      </c>
      <c r="S569" t="n">
        <v>2004.77</v>
      </c>
      <c r="V569" t="n">
        <v>6.830303030303031</v>
      </c>
      <c r="W569" s="12" t="n">
        <v>44996</v>
      </c>
      <c r="X569" t="n">
        <v>17</v>
      </c>
      <c r="Y569" s="12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2" t="n">
        <v>44990</v>
      </c>
      <c r="H570" t="inlineStr"/>
      <c r="I570" t="n">
        <v>2950</v>
      </c>
      <c r="L570" t="n">
        <v>4.830303030303031</v>
      </c>
      <c r="M570" s="12" t="n">
        <v>44994</v>
      </c>
      <c r="N570" t="n">
        <v>15</v>
      </c>
      <c r="O570" s="12" t="n">
        <v>45009</v>
      </c>
      <c r="P570" t="n">
        <v>6</v>
      </c>
      <c r="Q570" t="inlineStr">
        <is>
          <t>SI</t>
        </is>
      </c>
      <c r="S570" t="n">
        <v>2950</v>
      </c>
      <c r="V570" t="n">
        <v>6.830303030303031</v>
      </c>
      <c r="W570" s="12" t="n">
        <v>44996</v>
      </c>
      <c r="X570" t="n">
        <v>17</v>
      </c>
      <c r="Y570" s="12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2" t="n">
        <v>44990</v>
      </c>
      <c r="H571" t="inlineStr"/>
      <c r="I571" t="n">
        <v>4993.41</v>
      </c>
      <c r="L571" t="n">
        <v>4.830303030303031</v>
      </c>
      <c r="M571" s="12" t="n">
        <v>44994</v>
      </c>
      <c r="N571" t="n">
        <v>15</v>
      </c>
      <c r="O571" s="12" t="n">
        <v>45009</v>
      </c>
      <c r="P571" t="n">
        <v>6</v>
      </c>
      <c r="Q571" t="inlineStr">
        <is>
          <t>SI</t>
        </is>
      </c>
      <c r="S571" t="n">
        <v>4993.41</v>
      </c>
      <c r="V571" t="n">
        <v>6.830303030303031</v>
      </c>
      <c r="W571" s="12" t="n">
        <v>44996</v>
      </c>
      <c r="X571" t="n">
        <v>17</v>
      </c>
      <c r="Y571" s="12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2" t="n">
        <v>44990</v>
      </c>
      <c r="H572" t="inlineStr"/>
      <c r="I572" t="n">
        <v>6996.79</v>
      </c>
      <c r="L572" t="n">
        <v>4.830303030303031</v>
      </c>
      <c r="M572" s="12" t="n">
        <v>44994</v>
      </c>
      <c r="N572" t="n">
        <v>15</v>
      </c>
      <c r="O572" s="12" t="n">
        <v>45009</v>
      </c>
      <c r="P572" t="n">
        <v>6</v>
      </c>
      <c r="Q572" t="inlineStr">
        <is>
          <t>SI</t>
        </is>
      </c>
      <c r="S572" t="n">
        <v>6996.79</v>
      </c>
      <c r="V572" t="n">
        <v>6.830303030303031</v>
      </c>
      <c r="W572" s="12" t="n">
        <v>44996</v>
      </c>
      <c r="X572" t="n">
        <v>17</v>
      </c>
      <c r="Y572" s="12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2" t="n">
        <v>44990</v>
      </c>
      <c r="H573" t="inlineStr"/>
      <c r="I573" t="n">
        <v>5008.19</v>
      </c>
      <c r="L573" t="n">
        <v>4.830303030303031</v>
      </c>
      <c r="M573" s="12" t="n">
        <v>44994</v>
      </c>
      <c r="N573" t="n">
        <v>15</v>
      </c>
      <c r="O573" s="12" t="n">
        <v>45009</v>
      </c>
      <c r="P573" t="n">
        <v>6</v>
      </c>
      <c r="Q573" t="inlineStr">
        <is>
          <t>SI</t>
        </is>
      </c>
      <c r="S573" t="n">
        <v>5008.19</v>
      </c>
      <c r="V573" t="n">
        <v>6.830303030303031</v>
      </c>
      <c r="W573" s="12" t="n">
        <v>44996</v>
      </c>
      <c r="X573" t="n">
        <v>17</v>
      </c>
      <c r="Y573" s="12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2" t="n">
        <v>44990</v>
      </c>
      <c r="H574" t="inlineStr"/>
      <c r="I574" t="n">
        <v>1994.18</v>
      </c>
      <c r="L574" t="n">
        <v>4.830303030303031</v>
      </c>
      <c r="M574" s="12" t="n">
        <v>44994</v>
      </c>
      <c r="N574" t="n">
        <v>15</v>
      </c>
      <c r="O574" s="12" t="n">
        <v>45009</v>
      </c>
      <c r="P574" t="n">
        <v>6</v>
      </c>
      <c r="Q574" t="inlineStr">
        <is>
          <t>SI</t>
        </is>
      </c>
      <c r="S574" t="n">
        <v>1994.18</v>
      </c>
      <c r="V574" t="n">
        <v>6.830303030303031</v>
      </c>
      <c r="W574" s="12" t="n">
        <v>44996</v>
      </c>
      <c r="X574" t="n">
        <v>17</v>
      </c>
      <c r="Y574" s="12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2" t="n">
        <v>44990</v>
      </c>
      <c r="H575" t="inlineStr"/>
      <c r="I575" t="n">
        <v>1981</v>
      </c>
      <c r="L575" t="n">
        <v>4.830303030303031</v>
      </c>
      <c r="M575" s="12" t="n">
        <v>44994</v>
      </c>
      <c r="N575" t="n">
        <v>15</v>
      </c>
      <c r="O575" s="12" t="n">
        <v>45009</v>
      </c>
      <c r="P575" t="n">
        <v>6</v>
      </c>
      <c r="Q575" t="inlineStr">
        <is>
          <t>SI</t>
        </is>
      </c>
      <c r="S575" t="n">
        <v>1981</v>
      </c>
      <c r="V575" t="n">
        <v>6.830303030303031</v>
      </c>
      <c r="W575" s="12" t="n">
        <v>44996</v>
      </c>
      <c r="X575" t="n">
        <v>17</v>
      </c>
      <c r="Y575" s="12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2" t="n">
        <v>44990</v>
      </c>
      <c r="H576" t="inlineStr"/>
      <c r="I576" t="n">
        <v>3040</v>
      </c>
      <c r="L576" t="n">
        <v>4.830303030303031</v>
      </c>
      <c r="M576" s="12" t="n">
        <v>44994</v>
      </c>
      <c r="N576" t="n">
        <v>15</v>
      </c>
      <c r="O576" s="12" t="n">
        <v>45009</v>
      </c>
      <c r="P576" t="n">
        <v>6</v>
      </c>
      <c r="Q576" t="inlineStr">
        <is>
          <t>SI</t>
        </is>
      </c>
      <c r="S576" t="n">
        <v>3040</v>
      </c>
      <c r="V576" t="n">
        <v>6.830303030303031</v>
      </c>
      <c r="W576" s="12" t="n">
        <v>44996</v>
      </c>
      <c r="X576" t="n">
        <v>17</v>
      </c>
      <c r="Y576" s="12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2" t="n">
        <v>44990</v>
      </c>
      <c r="H577" t="inlineStr"/>
      <c r="I577" t="n">
        <v>4963.61</v>
      </c>
      <c r="L577" t="n">
        <v>4.830303030303031</v>
      </c>
      <c r="M577" s="12" t="n">
        <v>44994</v>
      </c>
      <c r="N577" t="n">
        <v>15</v>
      </c>
      <c r="O577" s="12" t="n">
        <v>45009</v>
      </c>
      <c r="P577" t="n">
        <v>6</v>
      </c>
      <c r="Q577" t="inlineStr">
        <is>
          <t>SI</t>
        </is>
      </c>
      <c r="S577" t="n">
        <v>4963.61</v>
      </c>
      <c r="V577" t="n">
        <v>6.830303030303031</v>
      </c>
      <c r="W577" s="12" t="n">
        <v>44996</v>
      </c>
      <c r="X577" t="n">
        <v>17</v>
      </c>
      <c r="Y577" s="12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2" t="n">
        <v>44990</v>
      </c>
      <c r="H578" t="inlineStr"/>
      <c r="I578" t="n">
        <v>6850.8</v>
      </c>
      <c r="L578" t="n">
        <v>4.830303030303031</v>
      </c>
      <c r="M578" s="12" t="n">
        <v>44994</v>
      </c>
      <c r="N578" t="n">
        <v>15</v>
      </c>
      <c r="O578" s="12" t="n">
        <v>45009</v>
      </c>
      <c r="P578" t="n">
        <v>6</v>
      </c>
      <c r="Q578" t="inlineStr">
        <is>
          <t>SI</t>
        </is>
      </c>
      <c r="S578" t="n">
        <v>6850.8</v>
      </c>
      <c r="V578" t="n">
        <v>6.830303030303031</v>
      </c>
      <c r="W578" s="12" t="n">
        <v>44996</v>
      </c>
      <c r="X578" t="n">
        <v>17</v>
      </c>
      <c r="Y578" s="12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2" t="n">
        <v>44990</v>
      </c>
      <c r="H579" t="inlineStr"/>
      <c r="I579" t="n">
        <v>4887.93</v>
      </c>
      <c r="L579" t="n">
        <v>4.830303030303031</v>
      </c>
      <c r="M579" s="12" t="n">
        <v>44994</v>
      </c>
      <c r="N579" t="n">
        <v>15</v>
      </c>
      <c r="O579" s="12" t="n">
        <v>45009</v>
      </c>
      <c r="P579" t="n">
        <v>6</v>
      </c>
      <c r="Q579" t="inlineStr">
        <is>
          <t>SI</t>
        </is>
      </c>
      <c r="S579" t="n">
        <v>4887.93</v>
      </c>
      <c r="V579" t="n">
        <v>6.830303030303031</v>
      </c>
      <c r="W579" s="12" t="n">
        <v>44996</v>
      </c>
      <c r="X579" t="n">
        <v>17</v>
      </c>
      <c r="Y579" s="12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2" t="n">
        <v>44990</v>
      </c>
      <c r="H580" t="inlineStr"/>
      <c r="I580" t="n">
        <v>2000.96</v>
      </c>
      <c r="L580" t="n">
        <v>4.830303030303031</v>
      </c>
      <c r="M580" s="12" t="n">
        <v>44994</v>
      </c>
      <c r="N580" t="n">
        <v>15</v>
      </c>
      <c r="O580" s="12" t="n">
        <v>45009</v>
      </c>
      <c r="P580" t="n">
        <v>6</v>
      </c>
      <c r="Q580" t="inlineStr">
        <is>
          <t>SI</t>
        </is>
      </c>
      <c r="S580" t="n">
        <v>2000.96</v>
      </c>
      <c r="V580" t="n">
        <v>6.830303030303031</v>
      </c>
      <c r="W580" s="12" t="n">
        <v>44996</v>
      </c>
      <c r="X580" t="n">
        <v>17</v>
      </c>
      <c r="Y580" s="12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2" t="n">
        <v>44990</v>
      </c>
      <c r="H581" t="inlineStr"/>
      <c r="I581" t="n">
        <v>3000</v>
      </c>
      <c r="L581" t="n">
        <v>4.830303030303031</v>
      </c>
      <c r="M581" s="12" t="n">
        <v>44994</v>
      </c>
      <c r="N581" t="n">
        <v>15</v>
      </c>
      <c r="O581" s="12" t="n">
        <v>45009</v>
      </c>
      <c r="P581" t="n">
        <v>6</v>
      </c>
      <c r="Q581" t="inlineStr">
        <is>
          <t>SI</t>
        </is>
      </c>
      <c r="S581" t="n">
        <v>3000</v>
      </c>
      <c r="V581" t="n">
        <v>6.830303030303031</v>
      </c>
      <c r="W581" s="12" t="n">
        <v>44996</v>
      </c>
      <c r="X581" t="n">
        <v>17</v>
      </c>
      <c r="Y581" s="12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2" t="n">
        <v>44990</v>
      </c>
      <c r="H582" t="inlineStr"/>
      <c r="I582" t="n">
        <v>2000</v>
      </c>
      <c r="L582" t="n">
        <v>4.830303030303031</v>
      </c>
      <c r="M582" s="12" t="n">
        <v>44994</v>
      </c>
      <c r="N582" t="n">
        <v>15</v>
      </c>
      <c r="O582" s="12" t="n">
        <v>45009</v>
      </c>
      <c r="P582" t="n">
        <v>6</v>
      </c>
      <c r="Q582" t="inlineStr">
        <is>
          <t>SI</t>
        </is>
      </c>
      <c r="S582" t="n">
        <v>2000</v>
      </c>
      <c r="V582" t="n">
        <v>6.830303030303031</v>
      </c>
      <c r="W582" s="12" t="n">
        <v>44996</v>
      </c>
      <c r="X582" t="n">
        <v>17</v>
      </c>
      <c r="Y582" s="12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2" t="n">
        <v>44990</v>
      </c>
      <c r="H583" t="inlineStr"/>
      <c r="I583" t="n">
        <v>8067.02</v>
      </c>
      <c r="L583" t="n">
        <v>4.830303030303031</v>
      </c>
      <c r="M583" s="12" t="n">
        <v>44994</v>
      </c>
      <c r="N583" t="n">
        <v>15</v>
      </c>
      <c r="O583" s="12" t="n">
        <v>45009</v>
      </c>
      <c r="P583" t="n">
        <v>6</v>
      </c>
      <c r="Q583" t="inlineStr">
        <is>
          <t>SI</t>
        </is>
      </c>
      <c r="S583" t="n">
        <v>8067.02</v>
      </c>
      <c r="V583" t="n">
        <v>6.830303030303031</v>
      </c>
      <c r="W583" s="12" t="n">
        <v>44996</v>
      </c>
      <c r="X583" t="n">
        <v>17</v>
      </c>
      <c r="Y583" s="12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2" t="n">
        <v>44990</v>
      </c>
      <c r="H584" t="inlineStr"/>
      <c r="I584" t="n">
        <v>3033.74</v>
      </c>
      <c r="L584" t="n">
        <v>4.830303030303031</v>
      </c>
      <c r="M584" s="12" t="n">
        <v>44994</v>
      </c>
      <c r="N584" t="n">
        <v>15</v>
      </c>
      <c r="O584" s="12" t="n">
        <v>45009</v>
      </c>
      <c r="P584" t="n">
        <v>6</v>
      </c>
      <c r="Q584" t="inlineStr">
        <is>
          <t>SI</t>
        </is>
      </c>
      <c r="S584" t="n">
        <v>3033.74</v>
      </c>
      <c r="V584" t="n">
        <v>6.830303030303031</v>
      </c>
      <c r="W584" s="12" t="n">
        <v>44996</v>
      </c>
      <c r="X584" t="n">
        <v>17</v>
      </c>
      <c r="Y584" s="12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2" t="n">
        <v>44990</v>
      </c>
      <c r="H585" t="inlineStr"/>
      <c r="I585" t="n">
        <v>4007.37</v>
      </c>
      <c r="L585" t="n">
        <v>4.830303030303031</v>
      </c>
      <c r="M585" s="12" t="n">
        <v>44994</v>
      </c>
      <c r="N585" t="n">
        <v>15</v>
      </c>
      <c r="O585" s="12" t="n">
        <v>45009</v>
      </c>
      <c r="P585" t="n">
        <v>6</v>
      </c>
      <c r="Q585" t="inlineStr">
        <is>
          <t>SI</t>
        </is>
      </c>
      <c r="S585" t="n">
        <v>4007.37</v>
      </c>
      <c r="V585" t="n">
        <v>6.830303030303031</v>
      </c>
      <c r="W585" s="12" t="n">
        <v>44996</v>
      </c>
      <c r="X585" t="n">
        <v>17</v>
      </c>
      <c r="Y585" s="12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2" t="n">
        <v>44990</v>
      </c>
      <c r="H586" t="inlineStr"/>
      <c r="I586" t="n">
        <v>2000</v>
      </c>
      <c r="L586" t="n">
        <v>4.830303030303031</v>
      </c>
      <c r="M586" s="12" t="n">
        <v>44994</v>
      </c>
      <c r="N586" t="n">
        <v>15</v>
      </c>
      <c r="O586" s="12" t="n">
        <v>45009</v>
      </c>
      <c r="P586" t="n">
        <v>6</v>
      </c>
      <c r="Q586" t="inlineStr">
        <is>
          <t>SI</t>
        </is>
      </c>
      <c r="S586" t="n">
        <v>2000</v>
      </c>
      <c r="V586" t="n">
        <v>6.830303030303031</v>
      </c>
      <c r="W586" s="12" t="n">
        <v>44996</v>
      </c>
      <c r="X586" t="n">
        <v>17</v>
      </c>
      <c r="Y586" s="12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2" t="n">
        <v>44990</v>
      </c>
      <c r="H587" t="inlineStr"/>
      <c r="I587" t="n">
        <v>2001.43</v>
      </c>
      <c r="L587" t="n">
        <v>4.830303030303031</v>
      </c>
      <c r="M587" s="12" t="n">
        <v>44994</v>
      </c>
      <c r="N587" t="n">
        <v>15</v>
      </c>
      <c r="O587" s="12" t="n">
        <v>45009</v>
      </c>
      <c r="P587" t="n">
        <v>6</v>
      </c>
      <c r="Q587" t="inlineStr">
        <is>
          <t>SI</t>
        </is>
      </c>
      <c r="S587" t="n">
        <v>2001.43</v>
      </c>
      <c r="V587" t="n">
        <v>6.830303030303031</v>
      </c>
      <c r="W587" s="12" t="n">
        <v>44996</v>
      </c>
      <c r="X587" t="n">
        <v>17</v>
      </c>
      <c r="Y587" s="12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2" t="n">
        <v>44990</v>
      </c>
      <c r="H588" t="inlineStr"/>
      <c r="I588" t="n">
        <v>2000</v>
      </c>
      <c r="L588" t="n">
        <v>4.830303030303031</v>
      </c>
      <c r="M588" s="12" t="n">
        <v>44994</v>
      </c>
      <c r="N588" t="n">
        <v>15</v>
      </c>
      <c r="O588" s="12" t="n">
        <v>45009</v>
      </c>
      <c r="P588" t="n">
        <v>6</v>
      </c>
      <c r="Q588" t="inlineStr">
        <is>
          <t>SI</t>
        </is>
      </c>
      <c r="S588" t="n">
        <v>2000</v>
      </c>
      <c r="V588" t="n">
        <v>6.830303030303031</v>
      </c>
      <c r="W588" s="12" t="n">
        <v>44996</v>
      </c>
      <c r="X588" t="n">
        <v>17</v>
      </c>
      <c r="Y588" s="12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2" t="n">
        <v>44990</v>
      </c>
      <c r="H589" t="inlineStr"/>
      <c r="I589" t="n">
        <v>5003.64</v>
      </c>
      <c r="L589" t="n">
        <v>4.830303030303031</v>
      </c>
      <c r="M589" s="12" t="n">
        <v>44994</v>
      </c>
      <c r="N589" t="n">
        <v>15</v>
      </c>
      <c r="O589" s="12" t="n">
        <v>45009</v>
      </c>
      <c r="P589" t="n">
        <v>6</v>
      </c>
      <c r="Q589" t="inlineStr">
        <is>
          <t>SI</t>
        </is>
      </c>
      <c r="S589" t="n">
        <v>5003.64</v>
      </c>
      <c r="V589" t="n">
        <v>6.830303030303031</v>
      </c>
      <c r="W589" s="12" t="n">
        <v>44996</v>
      </c>
      <c r="X589" t="n">
        <v>17</v>
      </c>
      <c r="Y589" s="12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2" t="n">
        <v>44990</v>
      </c>
      <c r="H590" t="inlineStr"/>
      <c r="I590" t="n">
        <v>5002.24</v>
      </c>
      <c r="L590" t="n">
        <v>4.830303030303031</v>
      </c>
      <c r="M590" s="12" t="n">
        <v>44994</v>
      </c>
      <c r="N590" t="n">
        <v>15</v>
      </c>
      <c r="O590" s="12" t="n">
        <v>45009</v>
      </c>
      <c r="P590" t="n">
        <v>6</v>
      </c>
      <c r="Q590" t="inlineStr">
        <is>
          <t>SI</t>
        </is>
      </c>
      <c r="S590" t="n">
        <v>5002.24</v>
      </c>
      <c r="V590" t="n">
        <v>6.830303030303031</v>
      </c>
      <c r="W590" s="12" t="n">
        <v>44996</v>
      </c>
      <c r="X590" t="n">
        <v>17</v>
      </c>
      <c r="Y590" s="12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2" t="n">
        <v>44990</v>
      </c>
      <c r="H591" t="inlineStr"/>
      <c r="I591" t="n">
        <v>5005.21</v>
      </c>
      <c r="L591" t="n">
        <v>4.830303030303031</v>
      </c>
      <c r="M591" s="12" t="n">
        <v>44994</v>
      </c>
      <c r="N591" t="n">
        <v>15</v>
      </c>
      <c r="O591" s="12" t="n">
        <v>45009</v>
      </c>
      <c r="P591" t="n">
        <v>6</v>
      </c>
      <c r="Q591" t="inlineStr">
        <is>
          <t>SI</t>
        </is>
      </c>
      <c r="S591" t="n">
        <v>5005.21</v>
      </c>
      <c r="V591" t="n">
        <v>6.830303030303031</v>
      </c>
      <c r="W591" s="12" t="n">
        <v>44996</v>
      </c>
      <c r="X591" t="n">
        <v>17</v>
      </c>
      <c r="Y591" s="12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2" t="n">
        <v>44990</v>
      </c>
      <c r="H592" t="inlineStr"/>
      <c r="I592" t="n">
        <v>5012.04</v>
      </c>
      <c r="L592" t="n">
        <v>4.830303030303031</v>
      </c>
      <c r="M592" s="12" t="n">
        <v>44994</v>
      </c>
      <c r="N592" t="n">
        <v>15</v>
      </c>
      <c r="O592" s="12" t="n">
        <v>45009</v>
      </c>
      <c r="P592" t="n">
        <v>6</v>
      </c>
      <c r="Q592" t="inlineStr">
        <is>
          <t>SI</t>
        </is>
      </c>
      <c r="S592" t="n">
        <v>5012.04</v>
      </c>
      <c r="V592" t="n">
        <v>6.830303030303031</v>
      </c>
      <c r="W592" s="12" t="n">
        <v>44996</v>
      </c>
      <c r="X592" t="n">
        <v>17</v>
      </c>
      <c r="Y592" s="12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2" t="n">
        <v>45000</v>
      </c>
      <c r="H593" t="inlineStr"/>
      <c r="I593" t="n">
        <v>23580</v>
      </c>
      <c r="L593" t="n">
        <v>5.574109245612703</v>
      </c>
      <c r="M593" s="12" t="n">
        <v>45005</v>
      </c>
      <c r="N593" t="n">
        <v>5.5</v>
      </c>
      <c r="O593" s="12" t="n">
        <v>45010</v>
      </c>
      <c r="P593" t="n">
        <v>5</v>
      </c>
      <c r="Q593" t="inlineStr">
        <is>
          <t>SI</t>
        </is>
      </c>
      <c r="S593" t="n">
        <v>23580</v>
      </c>
      <c r="V593" t="n">
        <v>7.574109245612703</v>
      </c>
      <c r="W593" s="12" t="n">
        <v>45007</v>
      </c>
      <c r="X593" t="n">
        <v>7.5</v>
      </c>
      <c r="Y593" s="12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2" t="n">
        <v>45000</v>
      </c>
      <c r="H594" t="inlineStr"/>
      <c r="I594" t="n">
        <v>10290.74</v>
      </c>
      <c r="L594" t="n">
        <v>5.574109245612703</v>
      </c>
      <c r="M594" s="12" t="n">
        <v>45005</v>
      </c>
      <c r="N594" t="n">
        <v>5.5</v>
      </c>
      <c r="O594" s="12" t="n">
        <v>45010</v>
      </c>
      <c r="P594" t="n">
        <v>5</v>
      </c>
      <c r="Q594" t="inlineStr">
        <is>
          <t>SI</t>
        </is>
      </c>
      <c r="S594" t="n">
        <v>10290.74</v>
      </c>
      <c r="V594" t="n">
        <v>7.574109245612703</v>
      </c>
      <c r="W594" s="12" t="n">
        <v>45007</v>
      </c>
      <c r="X594" t="n">
        <v>7.5</v>
      </c>
      <c r="Y594" s="12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2" t="n">
        <v>45000</v>
      </c>
      <c r="H595" t="inlineStr"/>
      <c r="I595" t="n">
        <v>13716.92</v>
      </c>
      <c r="L595" t="n">
        <v>5.574109245612703</v>
      </c>
      <c r="M595" s="12" t="n">
        <v>45005</v>
      </c>
      <c r="N595" t="n">
        <v>5.5</v>
      </c>
      <c r="O595" s="12" t="n">
        <v>45010</v>
      </c>
      <c r="P595" t="n">
        <v>5</v>
      </c>
      <c r="Q595" t="inlineStr">
        <is>
          <t>SI</t>
        </is>
      </c>
      <c r="S595" t="n">
        <v>13716.92</v>
      </c>
      <c r="V595" t="n">
        <v>7.574109245612703</v>
      </c>
      <c r="W595" s="12" t="n">
        <v>45007</v>
      </c>
      <c r="X595" t="n">
        <v>7.5</v>
      </c>
      <c r="Y595" s="12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2" t="n">
        <v>44989</v>
      </c>
      <c r="H596" t="inlineStr"/>
      <c r="I596" t="n">
        <v>24440</v>
      </c>
      <c r="L596" t="n">
        <v>5.574109245612703</v>
      </c>
      <c r="M596" s="12" t="n">
        <v>44994</v>
      </c>
      <c r="N596" t="n">
        <v>5.5</v>
      </c>
      <c r="O596" s="12" t="n">
        <v>44999</v>
      </c>
      <c r="P596" t="n">
        <v>15</v>
      </c>
      <c r="Q596" t="inlineStr">
        <is>
          <t>SI</t>
        </is>
      </c>
      <c r="S596" t="n">
        <v>24440</v>
      </c>
      <c r="V596" t="n">
        <v>7.574109245612703</v>
      </c>
      <c r="W596" s="12" t="n">
        <v>44996</v>
      </c>
      <c r="X596" t="n">
        <v>7.5</v>
      </c>
      <c r="Y596" s="12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2" t="n">
        <v>44989</v>
      </c>
      <c r="H597" t="inlineStr"/>
      <c r="I597" t="n">
        <v>24190</v>
      </c>
      <c r="L597" t="n">
        <v>5.574109245612703</v>
      </c>
      <c r="M597" s="12" t="n">
        <v>44994</v>
      </c>
      <c r="N597" t="n">
        <v>5.5</v>
      </c>
      <c r="O597" s="12" t="n">
        <v>44999</v>
      </c>
      <c r="P597" t="n">
        <v>15</v>
      </c>
      <c r="Q597" t="inlineStr">
        <is>
          <t>SI</t>
        </is>
      </c>
      <c r="S597" t="n">
        <v>24190</v>
      </c>
      <c r="V597" t="n">
        <v>7.574109245612703</v>
      </c>
      <c r="W597" s="12" t="n">
        <v>44996</v>
      </c>
      <c r="X597" t="n">
        <v>7.5</v>
      </c>
      <c r="Y597" s="12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2" t="n">
        <v>44989</v>
      </c>
      <c r="H598" t="inlineStr"/>
      <c r="I598" t="n">
        <v>24020</v>
      </c>
      <c r="L598" t="n">
        <v>5.574109245612703</v>
      </c>
      <c r="M598" s="12" t="n">
        <v>44994</v>
      </c>
      <c r="N598" t="n">
        <v>5.5</v>
      </c>
      <c r="O598" s="12" t="n">
        <v>44999</v>
      </c>
      <c r="P598" t="n">
        <v>15</v>
      </c>
      <c r="Q598" t="inlineStr">
        <is>
          <t>SI</t>
        </is>
      </c>
      <c r="S598" t="n">
        <v>24020</v>
      </c>
      <c r="V598" t="n">
        <v>7.574109245612703</v>
      </c>
      <c r="W598" s="12" t="n">
        <v>44996</v>
      </c>
      <c r="X598" t="n">
        <v>7.5</v>
      </c>
      <c r="Y598" s="12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2" t="n">
        <v>44989</v>
      </c>
      <c r="H599" t="inlineStr"/>
      <c r="I599" t="n">
        <v>24814.32</v>
      </c>
      <c r="L599" t="n">
        <v>5.574109245612703</v>
      </c>
      <c r="M599" s="12" t="n">
        <v>44994</v>
      </c>
      <c r="N599" t="n">
        <v>5.5</v>
      </c>
      <c r="O599" s="12" t="n">
        <v>44999</v>
      </c>
      <c r="P599" t="n">
        <v>15</v>
      </c>
      <c r="Q599" t="inlineStr">
        <is>
          <t>SI</t>
        </is>
      </c>
      <c r="S599" t="n">
        <v>24814.32</v>
      </c>
      <c r="V599" t="n">
        <v>7.574109245612703</v>
      </c>
      <c r="W599" s="12" t="n">
        <v>44996</v>
      </c>
      <c r="X599" t="n">
        <v>7.5</v>
      </c>
      <c r="Y599" s="12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2" t="n">
        <v>44989</v>
      </c>
      <c r="H600" t="inlineStr"/>
      <c r="I600" t="n">
        <v>24000</v>
      </c>
      <c r="L600" t="n">
        <v>5.574109245612703</v>
      </c>
      <c r="M600" s="12" t="n">
        <v>44994</v>
      </c>
      <c r="N600" t="n">
        <v>5.5</v>
      </c>
      <c r="O600" s="12" t="n">
        <v>44999</v>
      </c>
      <c r="P600" t="n">
        <v>15</v>
      </c>
      <c r="Q600" t="inlineStr">
        <is>
          <t>SI</t>
        </is>
      </c>
      <c r="S600" t="n">
        <v>24000</v>
      </c>
      <c r="V600" t="n">
        <v>7.574109245612703</v>
      </c>
      <c r="W600" s="12" t="n">
        <v>44996</v>
      </c>
      <c r="X600" t="n">
        <v>7.5</v>
      </c>
      <c r="Y600" s="12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2" t="n">
        <v>44977</v>
      </c>
      <c r="H601" t="inlineStr"/>
      <c r="I601" t="n">
        <v>24022.23232</v>
      </c>
      <c r="L601" t="n">
        <v>7.5</v>
      </c>
      <c r="M601" s="12" t="n">
        <v>44984</v>
      </c>
      <c r="N601" t="n">
        <v>9.5</v>
      </c>
      <c r="O601" s="12" t="n">
        <v>44993</v>
      </c>
      <c r="P601" t="n">
        <v>20</v>
      </c>
      <c r="Q601" t="inlineStr">
        <is>
          <t>SI</t>
        </is>
      </c>
      <c r="S601" t="n">
        <v>24022.23232</v>
      </c>
      <c r="V601" t="n">
        <v>9.5</v>
      </c>
      <c r="W601" s="12" t="n">
        <v>44986</v>
      </c>
      <c r="X601" t="n">
        <v>11.5</v>
      </c>
      <c r="Y601" s="12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2" t="n">
        <v>44983</v>
      </c>
      <c r="H602" t="inlineStr"/>
      <c r="I602" t="n">
        <v>22800</v>
      </c>
      <c r="L602" t="n">
        <v>5.142011834319526</v>
      </c>
      <c r="M602" s="12" t="n">
        <v>44988</v>
      </c>
      <c r="N602" t="n">
        <v>7.5</v>
      </c>
      <c r="O602" s="12" t="n">
        <v>44995</v>
      </c>
      <c r="P602" t="n">
        <v>18</v>
      </c>
      <c r="Q602" t="inlineStr">
        <is>
          <t>SI</t>
        </is>
      </c>
      <c r="S602" t="n">
        <v>22800</v>
      </c>
      <c r="V602" t="n">
        <v>7.142011834319526</v>
      </c>
      <c r="W602" s="12" t="n">
        <v>44990</v>
      </c>
      <c r="X602" t="n">
        <v>9.5</v>
      </c>
      <c r="Y602" s="12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2" t="n">
        <v>44989</v>
      </c>
      <c r="H603" t="inlineStr"/>
      <c r="I603" t="n">
        <v>8301.59</v>
      </c>
      <c r="L603" t="n">
        <v>5.574109245612703</v>
      </c>
      <c r="M603" s="12" t="n">
        <v>44994</v>
      </c>
      <c r="N603" t="n">
        <v>5.5</v>
      </c>
      <c r="O603" s="12" t="n">
        <v>44999</v>
      </c>
      <c r="P603" t="n">
        <v>15</v>
      </c>
      <c r="Q603" t="inlineStr">
        <is>
          <t>SI</t>
        </is>
      </c>
      <c r="S603" t="n">
        <v>8301.59</v>
      </c>
      <c r="V603" t="n">
        <v>7.574109245612703</v>
      </c>
      <c r="W603" s="12" t="n">
        <v>44996</v>
      </c>
      <c r="X603" t="n">
        <v>7.5</v>
      </c>
      <c r="Y603" s="12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2" t="n">
        <v>44989</v>
      </c>
      <c r="H604" t="inlineStr"/>
      <c r="I604" t="n">
        <v>15997.66</v>
      </c>
      <c r="L604" t="n">
        <v>5.574109245612703</v>
      </c>
      <c r="M604" s="12" t="n">
        <v>44994</v>
      </c>
      <c r="N604" t="n">
        <v>5.5</v>
      </c>
      <c r="O604" s="12" t="n">
        <v>44999</v>
      </c>
      <c r="P604" t="n">
        <v>15</v>
      </c>
      <c r="Q604" t="inlineStr">
        <is>
          <t>SI</t>
        </is>
      </c>
      <c r="S604" t="n">
        <v>15997.66</v>
      </c>
      <c r="V604" t="n">
        <v>7.574109245612703</v>
      </c>
      <c r="W604" s="12" t="n">
        <v>44996</v>
      </c>
      <c r="X604" t="n">
        <v>7.5</v>
      </c>
      <c r="Y604" s="12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2" t="n">
        <v>45007</v>
      </c>
      <c r="H605" t="inlineStr"/>
      <c r="J605" t="n">
        <v>5091.68</v>
      </c>
      <c r="L605" t="n">
        <v>4.830303030303031</v>
      </c>
      <c r="M605" s="12" t="n">
        <v>45011</v>
      </c>
      <c r="N605" t="n">
        <v>15</v>
      </c>
      <c r="O605" s="12" t="n">
        <v>45026</v>
      </c>
      <c r="P605" t="n">
        <v>17</v>
      </c>
      <c r="Q605" t="inlineStr">
        <is>
          <t>SI</t>
        </is>
      </c>
      <c r="T605" t="n">
        <v>5091.68</v>
      </c>
      <c r="V605" t="n">
        <v>6.830303030303031</v>
      </c>
      <c r="W605" s="12" t="n">
        <v>45013</v>
      </c>
      <c r="X605" t="n">
        <v>17</v>
      </c>
      <c r="Y605" s="12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2" t="n">
        <v>45007</v>
      </c>
      <c r="H606" t="inlineStr"/>
      <c r="J606" t="n">
        <v>5056.32</v>
      </c>
      <c r="L606" t="n">
        <v>4.830303030303031</v>
      </c>
      <c r="M606" s="12" t="n">
        <v>45011</v>
      </c>
      <c r="N606" t="n">
        <v>15</v>
      </c>
      <c r="O606" s="12" t="n">
        <v>45026</v>
      </c>
      <c r="P606" t="n">
        <v>17</v>
      </c>
      <c r="Q606" t="inlineStr">
        <is>
          <t>SI</t>
        </is>
      </c>
      <c r="T606" t="n">
        <v>5056.32</v>
      </c>
      <c r="V606" t="n">
        <v>6.830303030303031</v>
      </c>
      <c r="W606" s="12" t="n">
        <v>45013</v>
      </c>
      <c r="X606" t="n">
        <v>17</v>
      </c>
      <c r="Y606" s="12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2" t="n">
        <v>45007</v>
      </c>
      <c r="H607" t="inlineStr"/>
      <c r="J607" t="n">
        <v>1500</v>
      </c>
      <c r="L607" t="n">
        <v>4.830303030303031</v>
      </c>
      <c r="M607" s="12" t="n">
        <v>45011</v>
      </c>
      <c r="N607" t="n">
        <v>15</v>
      </c>
      <c r="O607" s="12" t="n">
        <v>45026</v>
      </c>
      <c r="P607" t="n">
        <v>17</v>
      </c>
      <c r="Q607" t="inlineStr">
        <is>
          <t>SI</t>
        </is>
      </c>
      <c r="T607" t="n">
        <v>1500</v>
      </c>
      <c r="V607" t="n">
        <v>6.830303030303031</v>
      </c>
      <c r="W607" s="12" t="n">
        <v>45013</v>
      </c>
      <c r="X607" t="n">
        <v>17</v>
      </c>
      <c r="Y607" s="12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2" t="n">
        <v>45007</v>
      </c>
      <c r="H608" t="inlineStr"/>
      <c r="J608" t="n">
        <v>5011.61</v>
      </c>
      <c r="L608" t="n">
        <v>4.830303030303031</v>
      </c>
      <c r="M608" s="12" t="n">
        <v>45011</v>
      </c>
      <c r="N608" t="n">
        <v>15</v>
      </c>
      <c r="O608" s="12" t="n">
        <v>45026</v>
      </c>
      <c r="P608" t="n">
        <v>17</v>
      </c>
      <c r="Q608" t="inlineStr">
        <is>
          <t>SI</t>
        </is>
      </c>
      <c r="T608" t="n">
        <v>5011.61</v>
      </c>
      <c r="V608" t="n">
        <v>6.830303030303031</v>
      </c>
      <c r="W608" s="12" t="n">
        <v>45013</v>
      </c>
      <c r="X608" t="n">
        <v>17</v>
      </c>
      <c r="Y608" s="12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2" t="n">
        <v>45007</v>
      </c>
      <c r="H609" t="inlineStr"/>
      <c r="J609" t="n">
        <v>7473.55</v>
      </c>
      <c r="L609" t="n">
        <v>4.830303030303031</v>
      </c>
      <c r="M609" s="12" t="n">
        <v>45011</v>
      </c>
      <c r="N609" t="n">
        <v>15</v>
      </c>
      <c r="O609" s="12" t="n">
        <v>45026</v>
      </c>
      <c r="P609" t="n">
        <v>17</v>
      </c>
      <c r="Q609" t="inlineStr">
        <is>
          <t>SI</t>
        </is>
      </c>
      <c r="T609" t="n">
        <v>7473.55</v>
      </c>
      <c r="V609" t="n">
        <v>6.830303030303031</v>
      </c>
      <c r="W609" s="12" t="n">
        <v>45013</v>
      </c>
      <c r="X609" t="n">
        <v>17</v>
      </c>
      <c r="Y609" s="12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2" t="n">
        <v>44979</v>
      </c>
      <c r="H610" t="inlineStr"/>
      <c r="I610" t="n">
        <v>24004.08864</v>
      </c>
      <c r="L610" t="n">
        <v>7.5</v>
      </c>
      <c r="M610" s="12" t="n">
        <v>44986</v>
      </c>
      <c r="N610" t="n">
        <v>9.5</v>
      </c>
      <c r="O610" s="12" t="n">
        <v>44995</v>
      </c>
      <c r="P610" t="n">
        <v>18</v>
      </c>
      <c r="Q610" t="inlineStr">
        <is>
          <t>SI</t>
        </is>
      </c>
      <c r="S610" t="n">
        <v>24004.08864</v>
      </c>
      <c r="V610" t="n">
        <v>9.5</v>
      </c>
      <c r="W610" s="12" t="n">
        <v>44988</v>
      </c>
      <c r="X610" t="n">
        <v>11.5</v>
      </c>
      <c r="Y610" s="12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2" t="n">
        <v>44984</v>
      </c>
      <c r="H611" t="inlineStr"/>
      <c r="I611" t="n">
        <v>25010</v>
      </c>
      <c r="L611" t="n">
        <v>5.574109245612703</v>
      </c>
      <c r="M611" s="12" t="n">
        <v>44989</v>
      </c>
      <c r="N611" t="n">
        <v>5.5</v>
      </c>
      <c r="O611" s="12" t="n">
        <v>44994</v>
      </c>
      <c r="P611" t="n">
        <v>19</v>
      </c>
      <c r="Q611" t="inlineStr">
        <is>
          <t>SI</t>
        </is>
      </c>
      <c r="S611" t="n">
        <v>25010</v>
      </c>
      <c r="V611" t="n">
        <v>7.574109245612703</v>
      </c>
      <c r="W611" s="12" t="n">
        <v>44991</v>
      </c>
      <c r="X611" t="n">
        <v>7.5</v>
      </c>
      <c r="Y611" s="12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2" t="n">
        <v>44990</v>
      </c>
      <c r="H612" t="inlineStr"/>
      <c r="I612" t="n">
        <v>23980</v>
      </c>
      <c r="L612" t="n">
        <v>4.830303030303031</v>
      </c>
      <c r="M612" s="12" t="n">
        <v>44994</v>
      </c>
      <c r="N612" t="n">
        <v>15</v>
      </c>
      <c r="O612" s="12" t="n">
        <v>45009</v>
      </c>
      <c r="P612" t="n">
        <v>6</v>
      </c>
      <c r="Q612" t="inlineStr">
        <is>
          <t>SI</t>
        </is>
      </c>
      <c r="S612" t="n">
        <v>23980</v>
      </c>
      <c r="V612" t="n">
        <v>6.830303030303031</v>
      </c>
      <c r="W612" s="12" t="n">
        <v>44996</v>
      </c>
      <c r="X612" t="n">
        <v>17</v>
      </c>
      <c r="Y612" s="12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2" t="n">
        <v>44979</v>
      </c>
      <c r="H613" t="inlineStr"/>
      <c r="I613" t="n">
        <v>19958.048</v>
      </c>
      <c r="L613" t="n">
        <v>7.5</v>
      </c>
      <c r="M613" s="12" t="n">
        <v>44986</v>
      </c>
      <c r="N613" t="n">
        <v>9.5</v>
      </c>
      <c r="O613" s="12" t="n">
        <v>44995</v>
      </c>
      <c r="P613" t="n">
        <v>18</v>
      </c>
      <c r="Q613" t="inlineStr">
        <is>
          <t>SI</t>
        </is>
      </c>
      <c r="S613" t="n">
        <v>19958.048</v>
      </c>
      <c r="V613" t="n">
        <v>9.5</v>
      </c>
      <c r="W613" s="12" t="n">
        <v>44988</v>
      </c>
      <c r="X613" t="n">
        <v>11.5</v>
      </c>
      <c r="Y613" s="12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2" t="n">
        <v>44984</v>
      </c>
      <c r="H614" t="inlineStr"/>
      <c r="I614" t="n">
        <v>24000</v>
      </c>
      <c r="L614" t="n">
        <v>5.574109245612703</v>
      </c>
      <c r="M614" s="12" t="n">
        <v>44989</v>
      </c>
      <c r="N614" t="n">
        <v>5.5</v>
      </c>
      <c r="O614" s="12" t="n">
        <v>44994</v>
      </c>
      <c r="P614" t="n">
        <v>19</v>
      </c>
      <c r="Q614" t="inlineStr">
        <is>
          <t>SI</t>
        </is>
      </c>
      <c r="S614" t="n">
        <v>24000</v>
      </c>
      <c r="V614" t="n">
        <v>7.574109245612703</v>
      </c>
      <c r="W614" s="12" t="n">
        <v>44991</v>
      </c>
      <c r="X614" t="n">
        <v>7.5</v>
      </c>
      <c r="Y614" s="12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2" t="n">
        <v>44983</v>
      </c>
      <c r="H615" t="inlineStr"/>
      <c r="I615" t="n">
        <v>22349.51</v>
      </c>
      <c r="L615" t="n">
        <v>5.574109245612703</v>
      </c>
      <c r="M615" s="12" t="n">
        <v>44988</v>
      </c>
      <c r="N615" t="n">
        <v>5.5</v>
      </c>
      <c r="O615" s="12" t="n">
        <v>44993</v>
      </c>
      <c r="P615" t="n">
        <v>20</v>
      </c>
      <c r="Q615" t="inlineStr">
        <is>
          <t>SI</t>
        </is>
      </c>
      <c r="S615" t="n">
        <v>22349.51</v>
      </c>
      <c r="V615" t="n">
        <v>7.574109245612703</v>
      </c>
      <c r="W615" s="12" t="n">
        <v>44990</v>
      </c>
      <c r="X615" t="n">
        <v>7.5</v>
      </c>
      <c r="Y615" s="12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2" t="n">
        <v>44983</v>
      </c>
      <c r="H616" t="inlineStr"/>
      <c r="I616" t="n">
        <v>23491.56</v>
      </c>
      <c r="L616" t="n">
        <v>5.574109245612703</v>
      </c>
      <c r="M616" s="12" t="n">
        <v>44988</v>
      </c>
      <c r="N616" t="n">
        <v>5.5</v>
      </c>
      <c r="O616" s="12" t="n">
        <v>44993</v>
      </c>
      <c r="P616" t="n">
        <v>20</v>
      </c>
      <c r="Q616" t="inlineStr">
        <is>
          <t>SI</t>
        </is>
      </c>
      <c r="S616" t="n">
        <v>23491.56</v>
      </c>
      <c r="V616" t="n">
        <v>7.574109245612703</v>
      </c>
      <c r="W616" s="12" t="n">
        <v>44990</v>
      </c>
      <c r="X616" t="n">
        <v>7.5</v>
      </c>
      <c r="Y616" s="12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2" t="n">
        <v>44989</v>
      </c>
      <c r="H617" t="inlineStr"/>
      <c r="I617" t="n">
        <v>23652.98</v>
      </c>
      <c r="L617" t="n">
        <v>5.574109245612703</v>
      </c>
      <c r="M617" s="12" t="n">
        <v>44994</v>
      </c>
      <c r="N617" t="n">
        <v>5.5</v>
      </c>
      <c r="O617" s="12" t="n">
        <v>44999</v>
      </c>
      <c r="P617" t="n">
        <v>15</v>
      </c>
      <c r="Q617" t="inlineStr">
        <is>
          <t>SI</t>
        </is>
      </c>
      <c r="S617" t="n">
        <v>23652.98</v>
      </c>
      <c r="V617" t="n">
        <v>7.574109245612703</v>
      </c>
      <c r="W617" s="12" t="n">
        <v>44996</v>
      </c>
      <c r="X617" t="n">
        <v>7.5</v>
      </c>
      <c r="Y617" s="12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2" t="n">
        <v>44984</v>
      </c>
      <c r="H618" t="inlineStr"/>
      <c r="I618" t="n">
        <v>24430</v>
      </c>
      <c r="L618" t="n">
        <v>5.574109245612703</v>
      </c>
      <c r="M618" s="12" t="n">
        <v>44989</v>
      </c>
      <c r="N618" t="n">
        <v>5.5</v>
      </c>
      <c r="O618" s="12" t="n">
        <v>44994</v>
      </c>
      <c r="P618" t="n">
        <v>19</v>
      </c>
      <c r="Q618" t="inlineStr">
        <is>
          <t>SI</t>
        </is>
      </c>
      <c r="S618" t="n">
        <v>24430</v>
      </c>
      <c r="V618" t="n">
        <v>7.574109245612703</v>
      </c>
      <c r="W618" s="12" t="n">
        <v>44991</v>
      </c>
      <c r="X618" t="n">
        <v>7.5</v>
      </c>
      <c r="Y618" s="12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2" t="n">
        <v>44987</v>
      </c>
      <c r="H619" t="inlineStr"/>
      <c r="I619" t="n">
        <v>23400</v>
      </c>
      <c r="L619" t="n">
        <v>5.574109245612703</v>
      </c>
      <c r="M619" s="12" t="n">
        <v>44992</v>
      </c>
      <c r="N619" t="n">
        <v>5.5</v>
      </c>
      <c r="O619" s="12" t="n">
        <v>44997</v>
      </c>
      <c r="P619" t="n">
        <v>17</v>
      </c>
      <c r="Q619" t="inlineStr">
        <is>
          <t>SI</t>
        </is>
      </c>
      <c r="S619" t="n">
        <v>23400</v>
      </c>
      <c r="V619" t="n">
        <v>7.574109245612703</v>
      </c>
      <c r="W619" s="12" t="n">
        <v>44994</v>
      </c>
      <c r="X619" t="n">
        <v>7.5</v>
      </c>
      <c r="Y619" s="12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2" t="n">
        <v>44989</v>
      </c>
      <c r="H620" t="inlineStr"/>
      <c r="I620" t="n">
        <v>24192</v>
      </c>
      <c r="L620" t="n">
        <v>5.574109245612703</v>
      </c>
      <c r="M620" s="12" t="n">
        <v>44994</v>
      </c>
      <c r="N620" t="n">
        <v>5.5</v>
      </c>
      <c r="O620" s="12" t="n">
        <v>44999</v>
      </c>
      <c r="P620" t="n">
        <v>15</v>
      </c>
      <c r="Q620" t="inlineStr">
        <is>
          <t>SI</t>
        </is>
      </c>
      <c r="S620" t="n">
        <v>24192</v>
      </c>
      <c r="V620" t="n">
        <v>7.574109245612703</v>
      </c>
      <c r="W620" s="12" t="n">
        <v>44996</v>
      </c>
      <c r="X620" t="n">
        <v>7.5</v>
      </c>
      <c r="Y620" s="12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2" t="n">
        <v>44983</v>
      </c>
      <c r="H621" t="inlineStr"/>
      <c r="I621" t="n">
        <v>24190</v>
      </c>
      <c r="L621" t="n">
        <v>5.574109245612703</v>
      </c>
      <c r="M621" s="12" t="n">
        <v>44988</v>
      </c>
      <c r="N621" t="n">
        <v>5.5</v>
      </c>
      <c r="O621" s="12" t="n">
        <v>44993</v>
      </c>
      <c r="P621" t="n">
        <v>20</v>
      </c>
      <c r="Q621" t="inlineStr">
        <is>
          <t>SI</t>
        </is>
      </c>
      <c r="S621" t="n">
        <v>24190</v>
      </c>
      <c r="V621" t="n">
        <v>7.574109245612703</v>
      </c>
      <c r="W621" s="12" t="n">
        <v>44990</v>
      </c>
      <c r="X621" t="n">
        <v>7.5</v>
      </c>
      <c r="Y621" s="12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2" t="n">
        <v>44983</v>
      </c>
      <c r="H622" t="inlineStr"/>
      <c r="I622" t="n">
        <v>25005.43</v>
      </c>
      <c r="L622" t="n">
        <v>5.574109245612703</v>
      </c>
      <c r="M622" s="12" t="n">
        <v>44988</v>
      </c>
      <c r="N622" t="n">
        <v>5.5</v>
      </c>
      <c r="O622" s="12" t="n">
        <v>44993</v>
      </c>
      <c r="P622" t="n">
        <v>20</v>
      </c>
      <c r="Q622" t="inlineStr">
        <is>
          <t>SI</t>
        </is>
      </c>
      <c r="S622" t="n">
        <v>25005.43</v>
      </c>
      <c r="V622" t="n">
        <v>7.574109245612703</v>
      </c>
      <c r="W622" s="12" t="n">
        <v>44990</v>
      </c>
      <c r="X622" t="n">
        <v>7.5</v>
      </c>
      <c r="Y622" s="12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2" t="n">
        <v>44985</v>
      </c>
      <c r="H623" t="inlineStr"/>
      <c r="I623" t="n">
        <v>25016.27</v>
      </c>
      <c r="L623" t="n">
        <v>5.574109245612703</v>
      </c>
      <c r="M623" s="12" t="n">
        <v>44990</v>
      </c>
      <c r="N623" t="n">
        <v>5.5</v>
      </c>
      <c r="O623" s="12" t="n">
        <v>44995</v>
      </c>
      <c r="P623" t="n">
        <v>18</v>
      </c>
      <c r="Q623" t="inlineStr">
        <is>
          <t>SI</t>
        </is>
      </c>
      <c r="S623" t="n">
        <v>25016.27</v>
      </c>
      <c r="V623" t="n">
        <v>7.574109245612703</v>
      </c>
      <c r="W623" s="12" t="n">
        <v>44992</v>
      </c>
      <c r="X623" t="n">
        <v>7.5</v>
      </c>
      <c r="Y623" s="12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2" t="n">
        <v>44985</v>
      </c>
      <c r="H624" t="inlineStr"/>
      <c r="I624" t="n">
        <v>24296.68</v>
      </c>
      <c r="L624" t="n">
        <v>5.574109245612703</v>
      </c>
      <c r="M624" s="12" t="n">
        <v>44990</v>
      </c>
      <c r="N624" t="n">
        <v>5.5</v>
      </c>
      <c r="O624" s="12" t="n">
        <v>44995</v>
      </c>
      <c r="P624" t="n">
        <v>18</v>
      </c>
      <c r="Q624" t="inlineStr">
        <is>
          <t>SI</t>
        </is>
      </c>
      <c r="S624" t="n">
        <v>24296.68</v>
      </c>
      <c r="V624" t="n">
        <v>7.574109245612703</v>
      </c>
      <c r="W624" s="12" t="n">
        <v>44992</v>
      </c>
      <c r="X624" t="n">
        <v>7.5</v>
      </c>
      <c r="Y624" s="12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2" t="n">
        <v>44989</v>
      </c>
      <c r="H625" t="inlineStr"/>
      <c r="I625" t="n">
        <v>12700</v>
      </c>
      <c r="L625" t="n">
        <v>5.574109245612703</v>
      </c>
      <c r="M625" s="12" t="n">
        <v>44994</v>
      </c>
      <c r="N625" t="n">
        <v>5.5</v>
      </c>
      <c r="O625" s="12" t="n">
        <v>44999</v>
      </c>
      <c r="P625" t="n">
        <v>15</v>
      </c>
      <c r="Q625" t="inlineStr">
        <is>
          <t>SI</t>
        </is>
      </c>
      <c r="S625" t="n">
        <v>12700</v>
      </c>
      <c r="V625" t="n">
        <v>7.574109245612703</v>
      </c>
      <c r="W625" s="12" t="n">
        <v>44996</v>
      </c>
      <c r="X625" t="n">
        <v>7.5</v>
      </c>
      <c r="Y625" s="12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2" t="n">
        <v>44989</v>
      </c>
      <c r="H626" t="inlineStr"/>
      <c r="I626" t="n">
        <v>11360</v>
      </c>
      <c r="L626" t="n">
        <v>5.574109245612703</v>
      </c>
      <c r="M626" s="12" t="n">
        <v>44994</v>
      </c>
      <c r="N626" t="n">
        <v>5.5</v>
      </c>
      <c r="O626" s="12" t="n">
        <v>44999</v>
      </c>
      <c r="P626" t="n">
        <v>15</v>
      </c>
      <c r="Q626" t="inlineStr">
        <is>
          <t>SI</t>
        </is>
      </c>
      <c r="S626" t="n">
        <v>11360</v>
      </c>
      <c r="V626" t="n">
        <v>7.574109245612703</v>
      </c>
      <c r="W626" s="12" t="n">
        <v>44996</v>
      </c>
      <c r="X626" t="n">
        <v>7.5</v>
      </c>
      <c r="Y626" s="12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2" t="n">
        <v>45000</v>
      </c>
      <c r="H627" t="inlineStr"/>
      <c r="I627" t="n">
        <v>25000</v>
      </c>
      <c r="L627" t="n">
        <v>5.574109245612703</v>
      </c>
      <c r="M627" s="12" t="n">
        <v>45005</v>
      </c>
      <c r="N627" t="n">
        <v>5.5</v>
      </c>
      <c r="O627" s="12" t="n">
        <v>45010</v>
      </c>
      <c r="P627" t="n">
        <v>5</v>
      </c>
      <c r="Q627" t="inlineStr">
        <is>
          <t>SI</t>
        </is>
      </c>
      <c r="S627" t="n">
        <v>25000</v>
      </c>
      <c r="V627" t="n">
        <v>7.574109245612703</v>
      </c>
      <c r="W627" s="12" t="n">
        <v>45007</v>
      </c>
      <c r="X627" t="n">
        <v>7.5</v>
      </c>
      <c r="Y627" s="12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2" t="n">
        <v>45000</v>
      </c>
      <c r="H628" t="inlineStr"/>
      <c r="I628" t="n">
        <v>24260</v>
      </c>
      <c r="L628" t="n">
        <v>5.574109245612703</v>
      </c>
      <c r="M628" s="12" t="n">
        <v>45005</v>
      </c>
      <c r="N628" t="n">
        <v>5.5</v>
      </c>
      <c r="O628" s="12" t="n">
        <v>45010</v>
      </c>
      <c r="P628" t="n">
        <v>5</v>
      </c>
      <c r="Q628" t="inlineStr">
        <is>
          <t>SI</t>
        </is>
      </c>
      <c r="S628" t="n">
        <v>24260</v>
      </c>
      <c r="V628" t="n">
        <v>7.574109245612703</v>
      </c>
      <c r="W628" s="12" t="n">
        <v>45007</v>
      </c>
      <c r="X628" t="n">
        <v>7.5</v>
      </c>
      <c r="Y628" s="12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2" t="n">
        <v>44985</v>
      </c>
      <c r="H629" t="inlineStr"/>
      <c r="I629" t="n">
        <v>25002</v>
      </c>
      <c r="L629" t="n">
        <v>5.574109245612703</v>
      </c>
      <c r="M629" s="12" t="n">
        <v>44990</v>
      </c>
      <c r="N629" t="n">
        <v>5.5</v>
      </c>
      <c r="O629" s="12" t="n">
        <v>44995</v>
      </c>
      <c r="P629" t="n">
        <v>18</v>
      </c>
      <c r="Q629" t="inlineStr">
        <is>
          <t>SI</t>
        </is>
      </c>
      <c r="S629" t="n">
        <v>25002</v>
      </c>
      <c r="V629" t="n">
        <v>7.574109245612703</v>
      </c>
      <c r="W629" s="12" t="n">
        <v>44992</v>
      </c>
      <c r="X629" t="n">
        <v>7.5</v>
      </c>
      <c r="Y629" s="12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2" t="n">
        <v>44985</v>
      </c>
      <c r="H630" t="inlineStr"/>
      <c r="I630" t="n">
        <v>24000</v>
      </c>
      <c r="L630" t="n">
        <v>5.574109245612703</v>
      </c>
      <c r="M630" s="12" t="n">
        <v>44990</v>
      </c>
      <c r="N630" t="n">
        <v>5.5</v>
      </c>
      <c r="O630" s="12" t="n">
        <v>44995</v>
      </c>
      <c r="P630" t="n">
        <v>18</v>
      </c>
      <c r="Q630" t="inlineStr">
        <is>
          <t>SI</t>
        </is>
      </c>
      <c r="S630" t="n">
        <v>24000</v>
      </c>
      <c r="V630" t="n">
        <v>7.574109245612703</v>
      </c>
      <c r="W630" s="12" t="n">
        <v>44992</v>
      </c>
      <c r="X630" t="n">
        <v>7.5</v>
      </c>
      <c r="Y630" s="12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2" t="n">
        <v>44987</v>
      </c>
      <c r="H631" t="inlineStr"/>
      <c r="I631" t="n">
        <v>19976</v>
      </c>
      <c r="L631" t="n">
        <v>5.574109245612703</v>
      </c>
      <c r="M631" s="12" t="n">
        <v>44992</v>
      </c>
      <c r="N631" t="n">
        <v>5.5</v>
      </c>
      <c r="O631" s="12" t="n">
        <v>44997</v>
      </c>
      <c r="P631" t="n">
        <v>17</v>
      </c>
      <c r="Q631" t="inlineStr">
        <is>
          <t>SI</t>
        </is>
      </c>
      <c r="S631" t="n">
        <v>19976</v>
      </c>
      <c r="V631" t="n">
        <v>7.574109245612703</v>
      </c>
      <c r="W631" s="12" t="n">
        <v>44994</v>
      </c>
      <c r="X631" t="n">
        <v>7.5</v>
      </c>
      <c r="Y631" s="12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2" t="n">
        <v>44983</v>
      </c>
      <c r="H632" t="inlineStr"/>
      <c r="I632" t="n">
        <v>21000</v>
      </c>
      <c r="L632" t="n">
        <v>5.574109245612703</v>
      </c>
      <c r="M632" s="12" t="n">
        <v>44988</v>
      </c>
      <c r="N632" t="n">
        <v>5.5</v>
      </c>
      <c r="O632" s="12" t="n">
        <v>44993</v>
      </c>
      <c r="P632" t="n">
        <v>20</v>
      </c>
      <c r="Q632" t="inlineStr">
        <is>
          <t>SI</t>
        </is>
      </c>
      <c r="S632" t="n">
        <v>21000</v>
      </c>
      <c r="V632" t="n">
        <v>7.574109245612703</v>
      </c>
      <c r="W632" s="12" t="n">
        <v>44990</v>
      </c>
      <c r="X632" t="n">
        <v>7.5</v>
      </c>
      <c r="Y632" s="12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2" t="n">
        <v>44986</v>
      </c>
      <c r="H633" t="inlineStr"/>
      <c r="I633" t="n">
        <v>13988.77728</v>
      </c>
      <c r="L633" t="n">
        <v>7.5</v>
      </c>
      <c r="M633" s="12" t="n">
        <v>44993</v>
      </c>
      <c r="N633" t="n">
        <v>9.5</v>
      </c>
      <c r="O633" s="12" t="n">
        <v>45002</v>
      </c>
      <c r="P633" t="n">
        <v>12</v>
      </c>
      <c r="Q633" t="inlineStr">
        <is>
          <t>SI</t>
        </is>
      </c>
      <c r="S633" t="n">
        <v>13988.77728</v>
      </c>
      <c r="V633" t="n">
        <v>9.5</v>
      </c>
      <c r="W633" s="12" t="n">
        <v>44995</v>
      </c>
      <c r="X633" t="n">
        <v>11.5</v>
      </c>
      <c r="Y633" s="12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2" t="n">
        <v>44986</v>
      </c>
      <c r="H634" t="inlineStr"/>
      <c r="I634" t="n">
        <v>5878.55232</v>
      </c>
      <c r="L634" t="n">
        <v>7.5</v>
      </c>
      <c r="M634" s="12" t="n">
        <v>44993</v>
      </c>
      <c r="N634" t="n">
        <v>9.5</v>
      </c>
      <c r="O634" s="12" t="n">
        <v>45002</v>
      </c>
      <c r="P634" t="n">
        <v>12</v>
      </c>
      <c r="Q634" t="inlineStr">
        <is>
          <t>SI</t>
        </is>
      </c>
      <c r="S634" t="n">
        <v>5878.55232</v>
      </c>
      <c r="V634" t="n">
        <v>9.5</v>
      </c>
      <c r="W634" s="12" t="n">
        <v>44995</v>
      </c>
      <c r="X634" t="n">
        <v>11.5</v>
      </c>
      <c r="Y634" s="12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2" t="n">
        <v>44983</v>
      </c>
      <c r="H635" t="inlineStr"/>
      <c r="I635" t="n">
        <v>24408</v>
      </c>
      <c r="L635" t="n">
        <v>5.574109245612703</v>
      </c>
      <c r="M635" s="12" t="n">
        <v>44988</v>
      </c>
      <c r="N635" t="n">
        <v>5.5</v>
      </c>
      <c r="O635" s="12" t="n">
        <v>44993</v>
      </c>
      <c r="P635" t="n">
        <v>20</v>
      </c>
      <c r="Q635" t="inlineStr">
        <is>
          <t>SI</t>
        </is>
      </c>
      <c r="S635" t="n">
        <v>24408</v>
      </c>
      <c r="V635" t="n">
        <v>7.574109245612703</v>
      </c>
      <c r="W635" s="12" t="n">
        <v>44990</v>
      </c>
      <c r="X635" t="n">
        <v>7.5</v>
      </c>
      <c r="Y635" s="12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2" t="n">
        <v>44978</v>
      </c>
      <c r="H636" t="inlineStr"/>
      <c r="I636" t="n">
        <v>4011.114056</v>
      </c>
      <c r="L636" t="n">
        <v>7.5</v>
      </c>
      <c r="M636" s="12" t="n">
        <v>44985</v>
      </c>
      <c r="N636" t="n">
        <v>9.5</v>
      </c>
      <c r="O636" s="12" t="n">
        <v>44994</v>
      </c>
      <c r="P636" t="n">
        <v>19</v>
      </c>
      <c r="Q636" t="inlineStr">
        <is>
          <t>SI</t>
        </is>
      </c>
      <c r="S636" t="n">
        <v>4011.114056</v>
      </c>
      <c r="V636" t="n">
        <v>9.5</v>
      </c>
      <c r="W636" s="12" t="n">
        <v>44987</v>
      </c>
      <c r="X636" t="n">
        <v>11.5</v>
      </c>
      <c r="Y636" s="12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2" t="n">
        <v>44978</v>
      </c>
      <c r="H637" t="inlineStr"/>
      <c r="I637" t="n">
        <v>12013.43855</v>
      </c>
      <c r="L637" t="n">
        <v>7.5</v>
      </c>
      <c r="M637" s="12" t="n">
        <v>44985</v>
      </c>
      <c r="N637" t="n">
        <v>9.5</v>
      </c>
      <c r="O637" s="12" t="n">
        <v>44994</v>
      </c>
      <c r="P637" t="n">
        <v>19</v>
      </c>
      <c r="Q637" t="inlineStr">
        <is>
          <t>SI</t>
        </is>
      </c>
      <c r="S637" t="n">
        <v>12013.43855</v>
      </c>
      <c r="V637" t="n">
        <v>9.5</v>
      </c>
      <c r="W637" s="12" t="n">
        <v>44987</v>
      </c>
      <c r="X637" t="n">
        <v>11.5</v>
      </c>
      <c r="Y637" s="12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2" t="n">
        <v>44978</v>
      </c>
      <c r="H638" t="inlineStr"/>
      <c r="I638" t="n">
        <v>2039.331488</v>
      </c>
      <c r="L638" t="n">
        <v>7.5</v>
      </c>
      <c r="M638" s="12" t="n">
        <v>44985</v>
      </c>
      <c r="N638" t="n">
        <v>9.5</v>
      </c>
      <c r="O638" s="12" t="n">
        <v>44994</v>
      </c>
      <c r="P638" t="n">
        <v>19</v>
      </c>
      <c r="Q638" t="inlineStr">
        <is>
          <t>SI</t>
        </is>
      </c>
      <c r="S638" t="n">
        <v>2039.331488</v>
      </c>
      <c r="V638" t="n">
        <v>9.5</v>
      </c>
      <c r="W638" s="12" t="n">
        <v>44987</v>
      </c>
      <c r="X638" t="n">
        <v>11.5</v>
      </c>
      <c r="Y638" s="12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2" t="n">
        <v>44978</v>
      </c>
      <c r="H639" t="inlineStr"/>
      <c r="I639" t="n">
        <v>2164.731533</v>
      </c>
      <c r="L639" t="n">
        <v>7.5</v>
      </c>
      <c r="M639" s="12" t="n">
        <v>44985</v>
      </c>
      <c r="N639" t="n">
        <v>9.5</v>
      </c>
      <c r="O639" s="12" t="n">
        <v>44994</v>
      </c>
      <c r="P639" t="n">
        <v>19</v>
      </c>
      <c r="Q639" t="inlineStr">
        <is>
          <t>SI</t>
        </is>
      </c>
      <c r="S639" t="n">
        <v>2164.731533</v>
      </c>
      <c r="V639" t="n">
        <v>9.5</v>
      </c>
      <c r="W639" s="12" t="n">
        <v>44987</v>
      </c>
      <c r="X639" t="n">
        <v>11.5</v>
      </c>
      <c r="Y639" s="12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2" t="n">
        <v>44989</v>
      </c>
      <c r="H640" t="inlineStr"/>
      <c r="I640" t="n">
        <v>25003.3</v>
      </c>
      <c r="L640" t="n">
        <v>5.574109245612703</v>
      </c>
      <c r="M640" s="12" t="n">
        <v>44994</v>
      </c>
      <c r="N640" t="n">
        <v>5.5</v>
      </c>
      <c r="O640" s="12" t="n">
        <v>44999</v>
      </c>
      <c r="P640" t="n">
        <v>15</v>
      </c>
      <c r="Q640" t="inlineStr">
        <is>
          <t>SI</t>
        </is>
      </c>
      <c r="S640" t="n">
        <v>25003.3</v>
      </c>
      <c r="V640" t="n">
        <v>7.574109245612703</v>
      </c>
      <c r="W640" s="12" t="n">
        <v>44996</v>
      </c>
      <c r="X640" t="n">
        <v>7.5</v>
      </c>
      <c r="Y640" s="12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2" t="n">
        <v>44984</v>
      </c>
      <c r="H641" t="inlineStr"/>
      <c r="I641" t="n">
        <v>24040</v>
      </c>
      <c r="L641" t="n">
        <v>5.574109245612703</v>
      </c>
      <c r="M641" s="12" t="n">
        <v>44989</v>
      </c>
      <c r="N641" t="n">
        <v>5.5</v>
      </c>
      <c r="O641" s="12" t="n">
        <v>44994</v>
      </c>
      <c r="P641" t="n">
        <v>19</v>
      </c>
      <c r="Q641" t="inlineStr">
        <is>
          <t>SI</t>
        </is>
      </c>
      <c r="S641" t="n">
        <v>24040</v>
      </c>
      <c r="V641" t="n">
        <v>7.574109245612703</v>
      </c>
      <c r="W641" s="12" t="n">
        <v>44991</v>
      </c>
      <c r="X641" t="n">
        <v>7.5</v>
      </c>
      <c r="Y641" s="12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2" t="n">
        <v>44984</v>
      </c>
      <c r="H642" t="inlineStr"/>
      <c r="I642" t="n">
        <v>24240</v>
      </c>
      <c r="L642" t="n">
        <v>5.574109245612703</v>
      </c>
      <c r="M642" s="12" t="n">
        <v>44989</v>
      </c>
      <c r="N642" t="n">
        <v>5.5</v>
      </c>
      <c r="O642" s="12" t="n">
        <v>44994</v>
      </c>
      <c r="P642" t="n">
        <v>19</v>
      </c>
      <c r="Q642" t="inlineStr">
        <is>
          <t>SI</t>
        </is>
      </c>
      <c r="S642" t="n">
        <v>24240</v>
      </c>
      <c r="V642" t="n">
        <v>7.574109245612703</v>
      </c>
      <c r="W642" s="12" t="n">
        <v>44991</v>
      </c>
      <c r="X642" t="n">
        <v>7.5</v>
      </c>
      <c r="Y642" s="12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2" t="n">
        <v>45000</v>
      </c>
      <c r="H643" t="inlineStr"/>
      <c r="I643" t="n">
        <v>24460</v>
      </c>
      <c r="L643" t="n">
        <v>5.574109245612703</v>
      </c>
      <c r="M643" s="12" t="n">
        <v>45005</v>
      </c>
      <c r="N643" t="n">
        <v>5.5</v>
      </c>
      <c r="O643" s="12" t="n">
        <v>45010</v>
      </c>
      <c r="P643" t="n">
        <v>5</v>
      </c>
      <c r="Q643" t="inlineStr">
        <is>
          <t>SI</t>
        </is>
      </c>
      <c r="S643" t="n">
        <v>24460</v>
      </c>
      <c r="V643" t="n">
        <v>7.574109245612703</v>
      </c>
      <c r="W643" s="12" t="n">
        <v>45007</v>
      </c>
      <c r="X643" t="n">
        <v>7.5</v>
      </c>
      <c r="Y643" s="12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2" t="n">
        <v>44983</v>
      </c>
      <c r="H644" t="inlineStr"/>
      <c r="I644" t="n">
        <v>24000</v>
      </c>
      <c r="L644" t="n">
        <v>5.574109245612703</v>
      </c>
      <c r="M644" s="12" t="n">
        <v>44988</v>
      </c>
      <c r="N644" t="n">
        <v>5.5</v>
      </c>
      <c r="O644" s="12" t="n">
        <v>44993</v>
      </c>
      <c r="P644" t="n">
        <v>20</v>
      </c>
      <c r="Q644" t="inlineStr">
        <is>
          <t>SI</t>
        </is>
      </c>
      <c r="S644" t="n">
        <v>24000</v>
      </c>
      <c r="V644" t="n">
        <v>7.574109245612703</v>
      </c>
      <c r="W644" s="12" t="n">
        <v>44990</v>
      </c>
      <c r="X644" t="n">
        <v>7.5</v>
      </c>
      <c r="Y644" s="12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2" t="n">
        <v>44985</v>
      </c>
      <c r="H645" t="inlineStr"/>
      <c r="I645" t="n">
        <v>24000</v>
      </c>
      <c r="L645" t="n">
        <v>5.574109245612703</v>
      </c>
      <c r="M645" s="12" t="n">
        <v>44990</v>
      </c>
      <c r="N645" t="n">
        <v>5.5</v>
      </c>
      <c r="O645" s="12" t="n">
        <v>44995</v>
      </c>
      <c r="P645" t="n">
        <v>18</v>
      </c>
      <c r="Q645" t="inlineStr">
        <is>
          <t>SI</t>
        </is>
      </c>
      <c r="S645" t="n">
        <v>24000</v>
      </c>
      <c r="V645" t="n">
        <v>7.574109245612703</v>
      </c>
      <c r="W645" s="12" t="n">
        <v>44992</v>
      </c>
      <c r="X645" t="n">
        <v>7.5</v>
      </c>
      <c r="Y645" s="12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2" t="n">
        <v>44990</v>
      </c>
      <c r="H646" t="inlineStr"/>
      <c r="I646" t="n">
        <v>24000</v>
      </c>
      <c r="L646" t="n">
        <v>4.830303030303031</v>
      </c>
      <c r="M646" s="12" t="n">
        <v>44994</v>
      </c>
      <c r="N646" t="n">
        <v>15</v>
      </c>
      <c r="O646" s="12" t="n">
        <v>45009</v>
      </c>
      <c r="P646" t="n">
        <v>6</v>
      </c>
      <c r="Q646" t="inlineStr">
        <is>
          <t>SI</t>
        </is>
      </c>
      <c r="S646" t="n">
        <v>24000</v>
      </c>
      <c r="V646" t="n">
        <v>6.830303030303031</v>
      </c>
      <c r="W646" s="12" t="n">
        <v>44996</v>
      </c>
      <c r="X646" t="n">
        <v>17</v>
      </c>
      <c r="Y646" s="12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2" t="n">
        <v>44978</v>
      </c>
      <c r="H647" t="inlineStr"/>
      <c r="I647" t="n">
        <v>18.13914408</v>
      </c>
      <c r="L647" t="n">
        <v>7.5</v>
      </c>
      <c r="M647" s="12" t="n">
        <v>44985</v>
      </c>
      <c r="N647" t="n">
        <v>9.5</v>
      </c>
      <c r="O647" s="12" t="n">
        <v>44994</v>
      </c>
      <c r="P647" t="n">
        <v>19</v>
      </c>
      <c r="Q647" t="inlineStr">
        <is>
          <t>SI</t>
        </is>
      </c>
      <c r="S647" t="n">
        <v>18.13914408</v>
      </c>
      <c r="V647" t="n">
        <v>9.5</v>
      </c>
      <c r="W647" s="12" t="n">
        <v>44987</v>
      </c>
      <c r="X647" t="n">
        <v>11.5</v>
      </c>
      <c r="Y647" s="12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2" t="n">
        <v>44979</v>
      </c>
      <c r="H648" t="inlineStr"/>
      <c r="I648" t="n">
        <v>18143.68</v>
      </c>
      <c r="L648" t="n">
        <v>7.5</v>
      </c>
      <c r="M648" s="12" t="n">
        <v>44986</v>
      </c>
      <c r="N648" t="n">
        <v>9.5</v>
      </c>
      <c r="O648" s="12" t="n">
        <v>44995</v>
      </c>
      <c r="P648" t="n">
        <v>18</v>
      </c>
      <c r="Q648" t="inlineStr">
        <is>
          <t>SI</t>
        </is>
      </c>
      <c r="S648" t="n">
        <v>18143.68</v>
      </c>
      <c r="V648" t="n">
        <v>9.5</v>
      </c>
      <c r="W648" s="12" t="n">
        <v>44988</v>
      </c>
      <c r="X648" t="n">
        <v>11.5</v>
      </c>
      <c r="Y648" s="12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2" t="n">
        <v>44978</v>
      </c>
      <c r="H649" t="inlineStr"/>
      <c r="I649" t="n">
        <v>19958.048</v>
      </c>
      <c r="L649" t="n">
        <v>7.5</v>
      </c>
      <c r="M649" s="12" t="n">
        <v>44985</v>
      </c>
      <c r="N649" t="n">
        <v>9.5</v>
      </c>
      <c r="O649" s="12" t="n">
        <v>44994</v>
      </c>
      <c r="P649" t="n">
        <v>19</v>
      </c>
      <c r="Q649" t="inlineStr">
        <is>
          <t>SI</t>
        </is>
      </c>
      <c r="S649" t="n">
        <v>19958.048</v>
      </c>
      <c r="V649" t="n">
        <v>9.5</v>
      </c>
      <c r="W649" s="12" t="n">
        <v>44987</v>
      </c>
      <c r="X649" t="n">
        <v>11.5</v>
      </c>
      <c r="Y649" s="12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2" t="n">
        <v>44987</v>
      </c>
      <c r="H650" t="inlineStr"/>
      <c r="I650" t="n">
        <v>21758.22</v>
      </c>
      <c r="L650" t="n">
        <v>5.574109245612703</v>
      </c>
      <c r="M650" s="12" t="n">
        <v>44992</v>
      </c>
      <c r="N650" t="n">
        <v>5.5</v>
      </c>
      <c r="O650" s="12" t="n">
        <v>44997</v>
      </c>
      <c r="P650" t="n">
        <v>17</v>
      </c>
      <c r="Q650" t="inlineStr">
        <is>
          <t>SI</t>
        </is>
      </c>
      <c r="S650" t="n">
        <v>21758.22</v>
      </c>
      <c r="V650" t="n">
        <v>7.574109245612703</v>
      </c>
      <c r="W650" s="12" t="n">
        <v>44994</v>
      </c>
      <c r="X650" t="n">
        <v>7.5</v>
      </c>
      <c r="Y650" s="12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2" t="n">
        <v>44987</v>
      </c>
      <c r="H651" t="inlineStr"/>
      <c r="I651" t="n">
        <v>22042.31</v>
      </c>
      <c r="L651" t="n">
        <v>5.574109245612703</v>
      </c>
      <c r="M651" s="12" t="n">
        <v>44992</v>
      </c>
      <c r="N651" t="n">
        <v>5.5</v>
      </c>
      <c r="O651" s="12" t="n">
        <v>44997</v>
      </c>
      <c r="P651" t="n">
        <v>17</v>
      </c>
      <c r="Q651" t="inlineStr">
        <is>
          <t>SI</t>
        </is>
      </c>
      <c r="S651" t="n">
        <v>22042.31</v>
      </c>
      <c r="V651" t="n">
        <v>7.574109245612703</v>
      </c>
      <c r="W651" s="12" t="n">
        <v>44994</v>
      </c>
      <c r="X651" t="n">
        <v>7.5</v>
      </c>
      <c r="Y651" s="12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2" t="n">
        <v>44987</v>
      </c>
      <c r="H652" t="inlineStr"/>
      <c r="I652" t="n">
        <v>21974.71</v>
      </c>
      <c r="L652" t="n">
        <v>5.574109245612703</v>
      </c>
      <c r="M652" s="12" t="n">
        <v>44992</v>
      </c>
      <c r="N652" t="n">
        <v>5.5</v>
      </c>
      <c r="O652" s="12" t="n">
        <v>44997</v>
      </c>
      <c r="P652" t="n">
        <v>17</v>
      </c>
      <c r="Q652" t="inlineStr">
        <is>
          <t>SI</t>
        </is>
      </c>
      <c r="S652" t="n">
        <v>21974.71</v>
      </c>
      <c r="V652" t="n">
        <v>7.574109245612703</v>
      </c>
      <c r="W652" s="12" t="n">
        <v>44994</v>
      </c>
      <c r="X652" t="n">
        <v>7.5</v>
      </c>
      <c r="Y652" s="12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2" t="n">
        <v>44987</v>
      </c>
      <c r="H653" t="inlineStr"/>
      <c r="I653" t="n">
        <v>23693.23</v>
      </c>
      <c r="L653" t="n">
        <v>5.574109245612703</v>
      </c>
      <c r="M653" s="12" t="n">
        <v>44992</v>
      </c>
      <c r="N653" t="n">
        <v>5.5</v>
      </c>
      <c r="O653" s="12" t="n">
        <v>44997</v>
      </c>
      <c r="P653" t="n">
        <v>17</v>
      </c>
      <c r="Q653" t="inlineStr">
        <is>
          <t>SI</t>
        </is>
      </c>
      <c r="S653" t="n">
        <v>23693.23</v>
      </c>
      <c r="V653" t="n">
        <v>7.574109245612703</v>
      </c>
      <c r="W653" s="12" t="n">
        <v>44994</v>
      </c>
      <c r="X653" t="n">
        <v>7.5</v>
      </c>
      <c r="Y653" s="12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2" t="n">
        <v>44987</v>
      </c>
      <c r="H654" t="inlineStr"/>
      <c r="I654" t="n">
        <v>24120</v>
      </c>
      <c r="L654" t="n">
        <v>5.574109245612703</v>
      </c>
      <c r="M654" s="12" t="n">
        <v>44992</v>
      </c>
      <c r="N654" t="n">
        <v>5.5</v>
      </c>
      <c r="O654" s="12" t="n">
        <v>44997</v>
      </c>
      <c r="P654" t="n">
        <v>17</v>
      </c>
      <c r="Q654" t="inlineStr">
        <is>
          <t>SI</t>
        </is>
      </c>
      <c r="S654" t="n">
        <v>24120</v>
      </c>
      <c r="V654" t="n">
        <v>7.574109245612703</v>
      </c>
      <c r="W654" s="12" t="n">
        <v>44994</v>
      </c>
      <c r="X654" t="n">
        <v>7.5</v>
      </c>
      <c r="Y654" s="12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2" t="n">
        <v>44987</v>
      </c>
      <c r="H655" t="inlineStr"/>
      <c r="I655" t="n">
        <v>24696</v>
      </c>
      <c r="L655" t="n">
        <v>5.574109245612703</v>
      </c>
      <c r="M655" s="12" t="n">
        <v>44992</v>
      </c>
      <c r="N655" t="n">
        <v>5.5</v>
      </c>
      <c r="O655" s="12" t="n">
        <v>44997</v>
      </c>
      <c r="P655" t="n">
        <v>17</v>
      </c>
      <c r="Q655" t="inlineStr">
        <is>
          <t>SI</t>
        </is>
      </c>
      <c r="S655" t="n">
        <v>24696</v>
      </c>
      <c r="V655" t="n">
        <v>7.574109245612703</v>
      </c>
      <c r="W655" s="12" t="n">
        <v>44994</v>
      </c>
      <c r="X655" t="n">
        <v>7.5</v>
      </c>
      <c r="Y655" s="12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2" t="n">
        <v>44984</v>
      </c>
      <c r="H656" t="inlineStr"/>
      <c r="I656" t="n">
        <v>24266</v>
      </c>
      <c r="L656" t="n">
        <v>5.574109245612703</v>
      </c>
      <c r="M656" s="12" t="n">
        <v>44989</v>
      </c>
      <c r="N656" t="n">
        <v>5.5</v>
      </c>
      <c r="O656" s="12" t="n">
        <v>44994</v>
      </c>
      <c r="P656" t="n">
        <v>19</v>
      </c>
      <c r="Q656" t="inlineStr">
        <is>
          <t>SI</t>
        </is>
      </c>
      <c r="S656" t="n">
        <v>24266</v>
      </c>
      <c r="V656" t="n">
        <v>7.574109245612703</v>
      </c>
      <c r="W656" s="12" t="n">
        <v>44991</v>
      </c>
      <c r="X656" t="n">
        <v>7.5</v>
      </c>
      <c r="Y656" s="12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2" t="n">
        <v>45003</v>
      </c>
      <c r="H657" t="inlineStr"/>
      <c r="I657" t="n">
        <v>18100</v>
      </c>
      <c r="L657" t="n">
        <v>5.574109245612703</v>
      </c>
      <c r="M657" s="12" t="n">
        <v>45008</v>
      </c>
      <c r="N657" t="n">
        <v>5.5</v>
      </c>
      <c r="O657" s="12" t="n">
        <v>45013</v>
      </c>
      <c r="P657" t="n">
        <v>3</v>
      </c>
      <c r="Q657" t="inlineStr">
        <is>
          <t>SI</t>
        </is>
      </c>
      <c r="T657" t="n">
        <v>18100</v>
      </c>
      <c r="V657" t="n">
        <v>7.574109245612703</v>
      </c>
      <c r="W657" s="12" t="n">
        <v>45010</v>
      </c>
      <c r="X657" t="n">
        <v>7.5</v>
      </c>
      <c r="Y657" s="12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2" t="n">
        <v>45003</v>
      </c>
      <c r="H658" t="inlineStr"/>
      <c r="I658" t="n">
        <v>6340</v>
      </c>
      <c r="L658" t="n">
        <v>5.574109245612703</v>
      </c>
      <c r="M658" s="12" t="n">
        <v>45008</v>
      </c>
      <c r="N658" t="n">
        <v>5.5</v>
      </c>
      <c r="O658" s="12" t="n">
        <v>45013</v>
      </c>
      <c r="P658" t="n">
        <v>3</v>
      </c>
      <c r="Q658" t="inlineStr">
        <is>
          <t>SI</t>
        </is>
      </c>
      <c r="T658" t="n">
        <v>6340</v>
      </c>
      <c r="V658" t="n">
        <v>7.574109245612703</v>
      </c>
      <c r="W658" s="12" t="n">
        <v>45010</v>
      </c>
      <c r="X658" t="n">
        <v>7.5</v>
      </c>
      <c r="Y658" s="12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2" t="n">
        <v>44983</v>
      </c>
      <c r="H659" t="inlineStr"/>
      <c r="I659" t="n">
        <v>24156</v>
      </c>
      <c r="L659" t="n">
        <v>5.574109245612703</v>
      </c>
      <c r="M659" s="12" t="n">
        <v>44988</v>
      </c>
      <c r="N659" t="n">
        <v>5.5</v>
      </c>
      <c r="O659" s="12" t="n">
        <v>44993</v>
      </c>
      <c r="P659" t="n">
        <v>20</v>
      </c>
      <c r="Q659" t="inlineStr">
        <is>
          <t>SI</t>
        </is>
      </c>
      <c r="S659" t="n">
        <v>24156</v>
      </c>
      <c r="V659" t="n">
        <v>7.574109245612703</v>
      </c>
      <c r="W659" s="12" t="n">
        <v>44990</v>
      </c>
      <c r="X659" t="n">
        <v>7.5</v>
      </c>
      <c r="Y659" s="12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2" t="n">
        <v>44984</v>
      </c>
      <c r="H660" t="inlineStr"/>
      <c r="I660" t="n">
        <v>19954</v>
      </c>
      <c r="L660" t="n">
        <v>5.574109245612703</v>
      </c>
      <c r="M660" s="12" t="n">
        <v>44989</v>
      </c>
      <c r="N660" t="n">
        <v>5.5</v>
      </c>
      <c r="O660" s="12" t="n">
        <v>44994</v>
      </c>
      <c r="P660" t="n">
        <v>19</v>
      </c>
      <c r="Q660" t="inlineStr">
        <is>
          <t>SI</t>
        </is>
      </c>
      <c r="S660" t="n">
        <v>19954</v>
      </c>
      <c r="V660" t="n">
        <v>7.574109245612703</v>
      </c>
      <c r="W660" s="12" t="n">
        <v>44991</v>
      </c>
      <c r="X660" t="n">
        <v>7.5</v>
      </c>
      <c r="Y660" s="12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2" t="n">
        <v>45001</v>
      </c>
      <c r="H661" t="inlineStr"/>
      <c r="I661" t="n">
        <v>21600</v>
      </c>
      <c r="L661" t="n">
        <v>5.574109245612703</v>
      </c>
      <c r="M661" s="12" t="n">
        <v>45006</v>
      </c>
      <c r="N661" t="n">
        <v>5.5</v>
      </c>
      <c r="O661" s="12" t="n">
        <v>45011</v>
      </c>
      <c r="P661" t="n">
        <v>5</v>
      </c>
      <c r="Q661" t="inlineStr">
        <is>
          <t>SI</t>
        </is>
      </c>
      <c r="S661" t="n">
        <v>21600</v>
      </c>
      <c r="V661" t="n">
        <v>7.574109245612703</v>
      </c>
      <c r="W661" s="12" t="n">
        <v>45008</v>
      </c>
      <c r="X661" t="n">
        <v>7.5</v>
      </c>
      <c r="Y661" s="12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2" t="n">
        <v>44982</v>
      </c>
      <c r="H662" t="inlineStr"/>
      <c r="I662" t="n">
        <v>2038</v>
      </c>
      <c r="L662" t="n">
        <v>4.830303030303031</v>
      </c>
      <c r="M662" s="12" t="n">
        <v>44986</v>
      </c>
      <c r="N662" t="n">
        <v>15</v>
      </c>
      <c r="O662" s="12" t="n">
        <v>45001</v>
      </c>
      <c r="P662" t="n">
        <v>13</v>
      </c>
      <c r="Q662" t="inlineStr">
        <is>
          <t>SI</t>
        </is>
      </c>
      <c r="S662" t="n">
        <v>2038</v>
      </c>
      <c r="V662" t="n">
        <v>6.830303030303031</v>
      </c>
      <c r="W662" s="12" t="n">
        <v>44988</v>
      </c>
      <c r="X662" t="n">
        <v>17</v>
      </c>
      <c r="Y662" s="12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2" t="n">
        <v>44982</v>
      </c>
      <c r="H663" t="inlineStr"/>
      <c r="I663" t="n">
        <v>2057.5</v>
      </c>
      <c r="L663" t="n">
        <v>4.830303030303031</v>
      </c>
      <c r="M663" s="12" t="n">
        <v>44986</v>
      </c>
      <c r="N663" t="n">
        <v>15</v>
      </c>
      <c r="O663" s="12" t="n">
        <v>45001</v>
      </c>
      <c r="P663" t="n">
        <v>13</v>
      </c>
      <c r="Q663" t="inlineStr">
        <is>
          <t>SI</t>
        </is>
      </c>
      <c r="S663" t="n">
        <v>2057.5</v>
      </c>
      <c r="V663" t="n">
        <v>6.830303030303031</v>
      </c>
      <c r="W663" s="12" t="n">
        <v>44988</v>
      </c>
      <c r="X663" t="n">
        <v>17</v>
      </c>
      <c r="Y663" s="12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2" t="n">
        <v>44982</v>
      </c>
      <c r="H664" t="inlineStr"/>
      <c r="I664" t="n">
        <v>4948.12</v>
      </c>
      <c r="L664" t="n">
        <v>4.830303030303031</v>
      </c>
      <c r="M664" s="12" t="n">
        <v>44986</v>
      </c>
      <c r="N664" t="n">
        <v>15</v>
      </c>
      <c r="O664" s="12" t="n">
        <v>45001</v>
      </c>
      <c r="P664" t="n">
        <v>13</v>
      </c>
      <c r="Q664" t="inlineStr">
        <is>
          <t>SI</t>
        </is>
      </c>
      <c r="S664" t="n">
        <v>4948.12</v>
      </c>
      <c r="V664" t="n">
        <v>6.830303030303031</v>
      </c>
      <c r="W664" s="12" t="n">
        <v>44988</v>
      </c>
      <c r="X664" t="n">
        <v>17</v>
      </c>
      <c r="Y664" s="12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2" t="n">
        <v>44982</v>
      </c>
      <c r="H665" t="inlineStr"/>
      <c r="I665" t="n">
        <v>7155.76</v>
      </c>
      <c r="L665" t="n">
        <v>4.830303030303031</v>
      </c>
      <c r="M665" s="12" t="n">
        <v>44986</v>
      </c>
      <c r="N665" t="n">
        <v>15</v>
      </c>
      <c r="O665" s="12" t="n">
        <v>45001</v>
      </c>
      <c r="P665" t="n">
        <v>13</v>
      </c>
      <c r="Q665" t="inlineStr">
        <is>
          <t>SI</t>
        </is>
      </c>
      <c r="S665" t="n">
        <v>7155.76</v>
      </c>
      <c r="V665" t="n">
        <v>6.830303030303031</v>
      </c>
      <c r="W665" s="12" t="n">
        <v>44988</v>
      </c>
      <c r="X665" t="n">
        <v>17</v>
      </c>
      <c r="Y665" s="12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2" t="n">
        <v>44982</v>
      </c>
      <c r="H666" t="inlineStr"/>
      <c r="I666" t="n">
        <v>4992.98</v>
      </c>
      <c r="L666" t="n">
        <v>4.830303030303031</v>
      </c>
      <c r="M666" s="12" t="n">
        <v>44986</v>
      </c>
      <c r="N666" t="n">
        <v>15</v>
      </c>
      <c r="O666" s="12" t="n">
        <v>45001</v>
      </c>
      <c r="P666" t="n">
        <v>13</v>
      </c>
      <c r="Q666" t="inlineStr">
        <is>
          <t>SI</t>
        </is>
      </c>
      <c r="S666" t="n">
        <v>4992.98</v>
      </c>
      <c r="V666" t="n">
        <v>6.830303030303031</v>
      </c>
      <c r="W666" s="12" t="n">
        <v>44988</v>
      </c>
      <c r="X666" t="n">
        <v>17</v>
      </c>
      <c r="Y666" s="12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2" t="n">
        <v>44982</v>
      </c>
      <c r="H667" t="inlineStr"/>
      <c r="I667" t="n">
        <v>3050</v>
      </c>
      <c r="L667" t="n">
        <v>4.830303030303031</v>
      </c>
      <c r="M667" s="12" t="n">
        <v>44986</v>
      </c>
      <c r="N667" t="n">
        <v>15</v>
      </c>
      <c r="O667" s="12" t="n">
        <v>45001</v>
      </c>
      <c r="P667" t="n">
        <v>13</v>
      </c>
      <c r="Q667" t="inlineStr">
        <is>
          <t>SI</t>
        </is>
      </c>
      <c r="S667" t="n">
        <v>3050</v>
      </c>
      <c r="V667" t="n">
        <v>6.830303030303031</v>
      </c>
      <c r="W667" s="12" t="n">
        <v>44988</v>
      </c>
      <c r="X667" t="n">
        <v>17</v>
      </c>
      <c r="Y667" s="12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2" t="n">
        <v>44987</v>
      </c>
      <c r="H668" t="inlineStr"/>
      <c r="I668" t="n">
        <v>24000</v>
      </c>
      <c r="L668" t="n">
        <v>5.574109245612703</v>
      </c>
      <c r="M668" s="12" t="n">
        <v>44992</v>
      </c>
      <c r="N668" t="n">
        <v>5.5</v>
      </c>
      <c r="O668" s="12" t="n">
        <v>44997</v>
      </c>
      <c r="P668" t="n">
        <v>17</v>
      </c>
      <c r="Q668" t="inlineStr">
        <is>
          <t>SI</t>
        </is>
      </c>
      <c r="S668" t="n">
        <v>24000</v>
      </c>
      <c r="V668" t="n">
        <v>7.574109245612703</v>
      </c>
      <c r="W668" s="12" t="n">
        <v>44994</v>
      </c>
      <c r="X668" t="n">
        <v>7.5</v>
      </c>
      <c r="Y668" s="12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2" t="n">
        <v>44984</v>
      </c>
      <c r="H669" t="inlineStr"/>
      <c r="I669" t="n">
        <v>24300</v>
      </c>
      <c r="L669" t="n">
        <v>5.574109245612703</v>
      </c>
      <c r="M669" s="12" t="n">
        <v>44989</v>
      </c>
      <c r="N669" t="n">
        <v>5.5</v>
      </c>
      <c r="O669" s="12" t="n">
        <v>44994</v>
      </c>
      <c r="P669" t="n">
        <v>19</v>
      </c>
      <c r="Q669" t="inlineStr">
        <is>
          <t>SI</t>
        </is>
      </c>
      <c r="S669" t="n">
        <v>24300</v>
      </c>
      <c r="V669" t="n">
        <v>7.574109245612703</v>
      </c>
      <c r="W669" s="12" t="n">
        <v>44991</v>
      </c>
      <c r="X669" t="n">
        <v>7.5</v>
      </c>
      <c r="Y669" s="12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2" t="n">
        <v>44987</v>
      </c>
      <c r="H670" t="inlineStr"/>
      <c r="I670" t="n">
        <v>12460</v>
      </c>
      <c r="L670" t="n">
        <v>5.574109245612703</v>
      </c>
      <c r="M670" s="12" t="n">
        <v>44992</v>
      </c>
      <c r="N670" t="n">
        <v>5.5</v>
      </c>
      <c r="O670" s="12" t="n">
        <v>44997</v>
      </c>
      <c r="P670" t="n">
        <v>17</v>
      </c>
      <c r="Q670" t="inlineStr">
        <is>
          <t>SI</t>
        </is>
      </c>
      <c r="S670" t="n">
        <v>12460</v>
      </c>
      <c r="V670" t="n">
        <v>7.574109245612703</v>
      </c>
      <c r="W670" s="12" t="n">
        <v>44994</v>
      </c>
      <c r="X670" t="n">
        <v>7.5</v>
      </c>
      <c r="Y670" s="12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2" t="n">
        <v>44987</v>
      </c>
      <c r="H671" t="inlineStr"/>
      <c r="I671" t="n">
        <v>8740</v>
      </c>
      <c r="L671" t="n">
        <v>5.574109245612703</v>
      </c>
      <c r="M671" s="12" t="n">
        <v>44992</v>
      </c>
      <c r="N671" t="n">
        <v>5.5</v>
      </c>
      <c r="O671" s="12" t="n">
        <v>44997</v>
      </c>
      <c r="P671" t="n">
        <v>17</v>
      </c>
      <c r="Q671" t="inlineStr">
        <is>
          <t>SI</t>
        </is>
      </c>
      <c r="S671" t="n">
        <v>8740</v>
      </c>
      <c r="V671" t="n">
        <v>7.574109245612703</v>
      </c>
      <c r="W671" s="12" t="n">
        <v>44994</v>
      </c>
      <c r="X671" t="n">
        <v>7.5</v>
      </c>
      <c r="Y671" s="12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2" t="n">
        <v>44989</v>
      </c>
      <c r="H672" t="inlineStr"/>
      <c r="I672" t="n">
        <v>17070</v>
      </c>
      <c r="L672" t="n">
        <v>5.574109245612703</v>
      </c>
      <c r="M672" s="12" t="n">
        <v>44994</v>
      </c>
      <c r="N672" t="n">
        <v>5.5</v>
      </c>
      <c r="O672" s="12" t="n">
        <v>44999</v>
      </c>
      <c r="P672" t="n">
        <v>15</v>
      </c>
      <c r="Q672" t="inlineStr">
        <is>
          <t>SI</t>
        </is>
      </c>
      <c r="S672" t="n">
        <v>17070</v>
      </c>
      <c r="V672" t="n">
        <v>7.574109245612703</v>
      </c>
      <c r="W672" s="12" t="n">
        <v>44996</v>
      </c>
      <c r="X672" t="n">
        <v>7.5</v>
      </c>
      <c r="Y672" s="12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2" t="n">
        <v>44989</v>
      </c>
      <c r="H673" t="inlineStr"/>
      <c r="I673" t="n">
        <v>7140</v>
      </c>
      <c r="L673" t="n">
        <v>5.574109245612703</v>
      </c>
      <c r="M673" s="12" t="n">
        <v>44994</v>
      </c>
      <c r="N673" t="n">
        <v>5.5</v>
      </c>
      <c r="O673" s="12" t="n">
        <v>44999</v>
      </c>
      <c r="P673" t="n">
        <v>15</v>
      </c>
      <c r="Q673" t="inlineStr">
        <is>
          <t>SI</t>
        </is>
      </c>
      <c r="S673" t="n">
        <v>7140</v>
      </c>
      <c r="V673" t="n">
        <v>7.574109245612703</v>
      </c>
      <c r="W673" s="12" t="n">
        <v>44996</v>
      </c>
      <c r="X673" t="n">
        <v>7.5</v>
      </c>
      <c r="Y673" s="12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2" t="n">
        <v>44984</v>
      </c>
      <c r="H674" t="inlineStr"/>
      <c r="I674" t="n">
        <v>23983.85</v>
      </c>
      <c r="L674" t="n">
        <v>5.574109245612703</v>
      </c>
      <c r="M674" s="12" t="n">
        <v>44989</v>
      </c>
      <c r="N674" t="n">
        <v>5.5</v>
      </c>
      <c r="O674" s="12" t="n">
        <v>44994</v>
      </c>
      <c r="P674" t="n">
        <v>19</v>
      </c>
      <c r="Q674" t="inlineStr">
        <is>
          <t>SI</t>
        </is>
      </c>
      <c r="S674" t="n">
        <v>23983.85</v>
      </c>
      <c r="V674" t="n">
        <v>7.574109245612703</v>
      </c>
      <c r="W674" s="12" t="n">
        <v>44991</v>
      </c>
      <c r="X674" t="n">
        <v>7.5</v>
      </c>
      <c r="Y674" s="12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2" t="n">
        <v>44977</v>
      </c>
      <c r="H675" t="inlineStr"/>
      <c r="I675" t="n">
        <v>18143.68</v>
      </c>
      <c r="L675" t="n">
        <v>7.5</v>
      </c>
      <c r="M675" s="12" t="n">
        <v>44984</v>
      </c>
      <c r="N675" t="n">
        <v>9.5</v>
      </c>
      <c r="O675" s="12" t="n">
        <v>44993</v>
      </c>
      <c r="P675" t="n">
        <v>20</v>
      </c>
      <c r="Q675" t="inlineStr">
        <is>
          <t>SI</t>
        </is>
      </c>
      <c r="S675" t="n">
        <v>18143.68</v>
      </c>
      <c r="V675" t="n">
        <v>9.5</v>
      </c>
      <c r="W675" s="12" t="n">
        <v>44986</v>
      </c>
      <c r="X675" t="n">
        <v>11.5</v>
      </c>
      <c r="Y675" s="12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2" t="n">
        <v>45035</v>
      </c>
      <c r="H676" t="inlineStr"/>
      <c r="K676" t="n">
        <v>23250</v>
      </c>
      <c r="L676" t="n">
        <v>5.142011834319526</v>
      </c>
      <c r="M676" s="12" t="n">
        <v>45040</v>
      </c>
      <c r="N676" t="n">
        <v>7.5</v>
      </c>
      <c r="O676" s="13" t="n">
        <v>45047</v>
      </c>
      <c r="P676" t="n">
        <v>26</v>
      </c>
      <c r="Q676" t="inlineStr">
        <is>
          <t>SI</t>
        </is>
      </c>
      <c r="U676" s="14" t="n">
        <v>23250</v>
      </c>
      <c r="V676" t="n">
        <v>7.142011834319526</v>
      </c>
      <c r="W676" s="12" t="n">
        <v>45042</v>
      </c>
      <c r="X676" t="n">
        <v>9.5</v>
      </c>
      <c r="Y676" s="12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2" t="n">
        <v>44982</v>
      </c>
      <c r="H677" t="inlineStr"/>
      <c r="I677" t="n">
        <v>24000</v>
      </c>
      <c r="L677" t="n">
        <v>4.830303030303031</v>
      </c>
      <c r="M677" s="12" t="n">
        <v>44986</v>
      </c>
      <c r="N677" t="n">
        <v>15</v>
      </c>
      <c r="O677" s="12" t="n">
        <v>45001</v>
      </c>
      <c r="P677" t="n">
        <v>13</v>
      </c>
      <c r="Q677" t="inlineStr">
        <is>
          <t>SI</t>
        </is>
      </c>
      <c r="S677" t="n">
        <v>24000</v>
      </c>
      <c r="V677" t="n">
        <v>6.830303030303031</v>
      </c>
      <c r="W677" s="12" t="n">
        <v>44988</v>
      </c>
      <c r="X677" t="n">
        <v>17</v>
      </c>
      <c r="Y677" s="12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2" t="n">
        <v>44978</v>
      </c>
      <c r="H678" t="inlineStr"/>
      <c r="I678" t="n">
        <v>22436.20253</v>
      </c>
      <c r="L678" t="n">
        <v>7.5</v>
      </c>
      <c r="M678" s="12" t="n">
        <v>44985</v>
      </c>
      <c r="N678" t="n">
        <v>9.5</v>
      </c>
      <c r="O678" s="12" t="n">
        <v>44994</v>
      </c>
      <c r="P678" t="n">
        <v>19</v>
      </c>
      <c r="Q678" t="inlineStr">
        <is>
          <t>SI</t>
        </is>
      </c>
      <c r="S678" t="n">
        <v>22436.20253</v>
      </c>
      <c r="V678" t="n">
        <v>9.5</v>
      </c>
      <c r="W678" s="12" t="n">
        <v>44987</v>
      </c>
      <c r="X678" t="n">
        <v>11.5</v>
      </c>
      <c r="Y678" s="12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2" t="n">
        <v>44982</v>
      </c>
      <c r="H679" t="inlineStr"/>
      <c r="I679" t="n">
        <v>2060</v>
      </c>
      <c r="L679" t="n">
        <v>4.830303030303031</v>
      </c>
      <c r="M679" s="12" t="n">
        <v>44986</v>
      </c>
      <c r="N679" t="n">
        <v>15</v>
      </c>
      <c r="O679" s="12" t="n">
        <v>45001</v>
      </c>
      <c r="P679" t="n">
        <v>13</v>
      </c>
      <c r="Q679" t="inlineStr">
        <is>
          <t>SI</t>
        </is>
      </c>
      <c r="S679" t="n">
        <v>2060</v>
      </c>
      <c r="V679" t="n">
        <v>6.830303030303031</v>
      </c>
      <c r="W679" s="12" t="n">
        <v>44988</v>
      </c>
      <c r="X679" t="n">
        <v>17</v>
      </c>
      <c r="Y679" s="12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2" t="n">
        <v>44982</v>
      </c>
      <c r="H680" t="inlineStr"/>
      <c r="I680" t="n">
        <v>2036.35</v>
      </c>
      <c r="L680" t="n">
        <v>4.830303030303031</v>
      </c>
      <c r="M680" s="12" t="n">
        <v>44986</v>
      </c>
      <c r="N680" t="n">
        <v>15</v>
      </c>
      <c r="O680" s="12" t="n">
        <v>45001</v>
      </c>
      <c r="P680" t="n">
        <v>13</v>
      </c>
      <c r="Q680" t="inlineStr">
        <is>
          <t>SI</t>
        </is>
      </c>
      <c r="S680" t="n">
        <v>2036.35</v>
      </c>
      <c r="V680" t="n">
        <v>6.830303030303031</v>
      </c>
      <c r="W680" s="12" t="n">
        <v>44988</v>
      </c>
      <c r="X680" t="n">
        <v>17</v>
      </c>
      <c r="Y680" s="12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2" t="n">
        <v>44982</v>
      </c>
      <c r="H681" t="inlineStr"/>
      <c r="I681" t="n">
        <v>10012.57</v>
      </c>
      <c r="L681" t="n">
        <v>4.830303030303031</v>
      </c>
      <c r="M681" s="12" t="n">
        <v>44986</v>
      </c>
      <c r="N681" t="n">
        <v>15</v>
      </c>
      <c r="O681" s="12" t="n">
        <v>45001</v>
      </c>
      <c r="P681" t="n">
        <v>13</v>
      </c>
      <c r="Q681" t="inlineStr">
        <is>
          <t>SI</t>
        </is>
      </c>
      <c r="S681" t="n">
        <v>10012.57</v>
      </c>
      <c r="V681" t="n">
        <v>6.830303030303031</v>
      </c>
      <c r="W681" s="12" t="n">
        <v>44988</v>
      </c>
      <c r="X681" t="n">
        <v>17</v>
      </c>
      <c r="Y681" s="12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2" t="n">
        <v>44982</v>
      </c>
      <c r="H682" t="inlineStr"/>
      <c r="I682" t="n">
        <v>3080</v>
      </c>
      <c r="L682" t="n">
        <v>4.830303030303031</v>
      </c>
      <c r="M682" s="12" t="n">
        <v>44986</v>
      </c>
      <c r="N682" t="n">
        <v>15</v>
      </c>
      <c r="O682" s="12" t="n">
        <v>45001</v>
      </c>
      <c r="P682" t="n">
        <v>13</v>
      </c>
      <c r="Q682" t="inlineStr">
        <is>
          <t>SI</t>
        </is>
      </c>
      <c r="S682" t="n">
        <v>3080</v>
      </c>
      <c r="V682" t="n">
        <v>6.830303030303031</v>
      </c>
      <c r="W682" s="12" t="n">
        <v>44988</v>
      </c>
      <c r="X682" t="n">
        <v>17</v>
      </c>
      <c r="Y682" s="12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2" t="n">
        <v>44982</v>
      </c>
      <c r="H683" t="inlineStr"/>
      <c r="I683" t="n">
        <v>1006.22</v>
      </c>
      <c r="L683" t="n">
        <v>4.830303030303031</v>
      </c>
      <c r="M683" s="12" t="n">
        <v>44986</v>
      </c>
      <c r="N683" t="n">
        <v>15</v>
      </c>
      <c r="O683" s="12" t="n">
        <v>45001</v>
      </c>
      <c r="P683" t="n">
        <v>13</v>
      </c>
      <c r="Q683" t="inlineStr">
        <is>
          <t>SI</t>
        </is>
      </c>
      <c r="S683" t="n">
        <v>1006.22</v>
      </c>
      <c r="V683" t="n">
        <v>6.830303030303031</v>
      </c>
      <c r="W683" s="12" t="n">
        <v>44988</v>
      </c>
      <c r="X683" t="n">
        <v>17</v>
      </c>
      <c r="Y683" s="12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2" t="n">
        <v>44982</v>
      </c>
      <c r="H684" t="inlineStr"/>
      <c r="I684" t="n">
        <v>6040.32</v>
      </c>
      <c r="L684" t="n">
        <v>4.830303030303031</v>
      </c>
      <c r="M684" s="12" t="n">
        <v>44986</v>
      </c>
      <c r="N684" t="n">
        <v>15</v>
      </c>
      <c r="O684" s="12" t="n">
        <v>45001</v>
      </c>
      <c r="P684" t="n">
        <v>13</v>
      </c>
      <c r="Q684" t="inlineStr">
        <is>
          <t>SI</t>
        </is>
      </c>
      <c r="S684" t="n">
        <v>6040.32</v>
      </c>
      <c r="V684" t="n">
        <v>6.830303030303031</v>
      </c>
      <c r="W684" s="12" t="n">
        <v>44988</v>
      </c>
      <c r="X684" t="n">
        <v>17</v>
      </c>
      <c r="Y684" s="12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2" t="n">
        <v>44999</v>
      </c>
      <c r="H685" t="inlineStr"/>
      <c r="J685" t="n">
        <v>24000</v>
      </c>
      <c r="L685" t="n">
        <v>4.830303030303031</v>
      </c>
      <c r="M685" s="12" t="n">
        <v>45003</v>
      </c>
      <c r="N685" t="n">
        <v>15</v>
      </c>
      <c r="O685" s="12" t="n">
        <v>45018</v>
      </c>
      <c r="P685" t="n">
        <v>24</v>
      </c>
      <c r="Q685" t="inlineStr">
        <is>
          <t>SI</t>
        </is>
      </c>
      <c r="S685" t="n">
        <v>24000</v>
      </c>
      <c r="V685" t="n">
        <v>6.830303030303031</v>
      </c>
      <c r="W685" s="12" t="n">
        <v>45005</v>
      </c>
      <c r="X685" t="n">
        <v>17</v>
      </c>
      <c r="Y685" s="12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2" t="n">
        <v>44982</v>
      </c>
      <c r="H686" t="inlineStr"/>
      <c r="I686" t="n">
        <v>24000</v>
      </c>
      <c r="L686" t="n">
        <v>4.830303030303031</v>
      </c>
      <c r="M686" s="12" t="n">
        <v>44986</v>
      </c>
      <c r="N686" t="n">
        <v>15</v>
      </c>
      <c r="O686" s="12" t="n">
        <v>45001</v>
      </c>
      <c r="P686" t="n">
        <v>13</v>
      </c>
      <c r="Q686" t="inlineStr">
        <is>
          <t>SI</t>
        </is>
      </c>
      <c r="S686" t="n">
        <v>24000</v>
      </c>
      <c r="V686" t="n">
        <v>6.830303030303031</v>
      </c>
      <c r="W686" s="12" t="n">
        <v>44988</v>
      </c>
      <c r="X686" t="n">
        <v>17</v>
      </c>
      <c r="Y686" s="12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2" t="n">
        <v>44999</v>
      </c>
      <c r="H687" t="inlineStr"/>
      <c r="J687" t="n">
        <v>24000</v>
      </c>
      <c r="L687" t="n">
        <v>4.830303030303031</v>
      </c>
      <c r="M687" s="12" t="n">
        <v>45003</v>
      </c>
      <c r="N687" t="n">
        <v>15</v>
      </c>
      <c r="O687" s="12" t="n">
        <v>45018</v>
      </c>
      <c r="P687" t="n">
        <v>24</v>
      </c>
      <c r="Q687" t="inlineStr">
        <is>
          <t>SI</t>
        </is>
      </c>
      <c r="S687" t="n">
        <v>24000</v>
      </c>
      <c r="V687" t="n">
        <v>6.830303030303031</v>
      </c>
      <c r="W687" s="12" t="n">
        <v>45005</v>
      </c>
      <c r="X687" t="n">
        <v>17</v>
      </c>
      <c r="Y687" s="12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2" t="n">
        <v>44981</v>
      </c>
      <c r="H688" t="inlineStr"/>
      <c r="I688" t="n">
        <v>22163.46</v>
      </c>
      <c r="L688" t="n">
        <v>5.574109245612703</v>
      </c>
      <c r="M688" s="12" t="n">
        <v>44986</v>
      </c>
      <c r="N688" t="n">
        <v>5.5</v>
      </c>
      <c r="O688" s="12" t="n">
        <v>44991</v>
      </c>
      <c r="P688" t="n">
        <v>22</v>
      </c>
      <c r="Q688" t="inlineStr">
        <is>
          <t>SI</t>
        </is>
      </c>
      <c r="S688" t="n">
        <v>22163.46</v>
      </c>
      <c r="V688" t="n">
        <v>7.574109245612703</v>
      </c>
      <c r="W688" s="12" t="n">
        <v>44988</v>
      </c>
      <c r="X688" t="n">
        <v>7.5</v>
      </c>
      <c r="Y688" s="12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2" t="n">
        <v>44981</v>
      </c>
      <c r="H689" t="inlineStr"/>
      <c r="I689" t="n">
        <v>23670.92</v>
      </c>
      <c r="L689" t="n">
        <v>5.574109245612703</v>
      </c>
      <c r="M689" s="12" t="n">
        <v>44986</v>
      </c>
      <c r="N689" t="n">
        <v>5.5</v>
      </c>
      <c r="O689" s="12" t="n">
        <v>44991</v>
      </c>
      <c r="P689" t="n">
        <v>22</v>
      </c>
      <c r="Q689" t="inlineStr">
        <is>
          <t>SI</t>
        </is>
      </c>
      <c r="S689" t="n">
        <v>23670.92</v>
      </c>
      <c r="V689" t="n">
        <v>7.574109245612703</v>
      </c>
      <c r="W689" s="12" t="n">
        <v>44988</v>
      </c>
      <c r="X689" t="n">
        <v>7.5</v>
      </c>
      <c r="Y689" s="12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2" t="n">
        <v>44985</v>
      </c>
      <c r="H690" t="inlineStr"/>
      <c r="I690" t="n">
        <v>9759.485472</v>
      </c>
      <c r="L690" t="n">
        <v>7.5</v>
      </c>
      <c r="M690" s="12" t="n">
        <v>44992</v>
      </c>
      <c r="N690" t="n">
        <v>9.5</v>
      </c>
      <c r="O690" s="12" t="n">
        <v>45001</v>
      </c>
      <c r="P690" t="n">
        <v>13</v>
      </c>
      <c r="Q690" t="inlineStr">
        <is>
          <t>SI</t>
        </is>
      </c>
      <c r="S690" t="n">
        <v>9759.485472</v>
      </c>
      <c r="V690" t="n">
        <v>9.5</v>
      </c>
      <c r="W690" s="12" t="n">
        <v>44994</v>
      </c>
      <c r="X690" t="n">
        <v>11.5</v>
      </c>
      <c r="Y690" s="12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2" t="n">
        <v>44985</v>
      </c>
      <c r="H691" t="inlineStr"/>
      <c r="I691" t="n">
        <v>13192.26973</v>
      </c>
      <c r="L691" t="n">
        <v>7.5</v>
      </c>
      <c r="M691" s="12" t="n">
        <v>44992</v>
      </c>
      <c r="N691" t="n">
        <v>9.5</v>
      </c>
      <c r="O691" s="12" t="n">
        <v>45001</v>
      </c>
      <c r="P691" t="n">
        <v>13</v>
      </c>
      <c r="Q691" t="inlineStr">
        <is>
          <t>SI</t>
        </is>
      </c>
      <c r="S691" t="n">
        <v>13192.26973</v>
      </c>
      <c r="V691" t="n">
        <v>9.5</v>
      </c>
      <c r="W691" s="12" t="n">
        <v>44994</v>
      </c>
      <c r="X691" t="n">
        <v>11.5</v>
      </c>
      <c r="Y691" s="12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2" t="n">
        <v>44985</v>
      </c>
      <c r="H692" t="inlineStr"/>
      <c r="I692" t="n">
        <v>19958.048</v>
      </c>
      <c r="L692" t="n">
        <v>7.5</v>
      </c>
      <c r="M692" s="12" t="n">
        <v>44992</v>
      </c>
      <c r="N692" t="n">
        <v>9.5</v>
      </c>
      <c r="O692" s="12" t="n">
        <v>45001</v>
      </c>
      <c r="P692" t="n">
        <v>13</v>
      </c>
      <c r="Q692" t="inlineStr">
        <is>
          <t>SI</t>
        </is>
      </c>
      <c r="S692" t="n">
        <v>19958.048</v>
      </c>
      <c r="V692" t="n">
        <v>9.5</v>
      </c>
      <c r="W692" s="12" t="n">
        <v>44994</v>
      </c>
      <c r="X692" t="n">
        <v>11.5</v>
      </c>
      <c r="Y692" s="12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2" t="n">
        <v>44979</v>
      </c>
      <c r="H693" t="inlineStr"/>
      <c r="I693" t="n">
        <v>9997.16768</v>
      </c>
      <c r="L693" t="n">
        <v>7.5</v>
      </c>
      <c r="M693" s="12" t="n">
        <v>44986</v>
      </c>
      <c r="N693" t="n">
        <v>9.5</v>
      </c>
      <c r="O693" s="12" t="n">
        <v>44995</v>
      </c>
      <c r="P693" t="n">
        <v>18</v>
      </c>
      <c r="Q693" t="inlineStr">
        <is>
          <t>SI</t>
        </is>
      </c>
      <c r="S693" t="n">
        <v>9997.16768</v>
      </c>
      <c r="V693" t="n">
        <v>9.5</v>
      </c>
      <c r="W693" s="12" t="n">
        <v>44988</v>
      </c>
      <c r="X693" t="n">
        <v>11.5</v>
      </c>
      <c r="Y693" s="12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2" t="n">
        <v>44979</v>
      </c>
      <c r="H694" t="inlineStr"/>
      <c r="I694" t="n">
        <v>4517.77632</v>
      </c>
      <c r="L694" t="n">
        <v>7.5</v>
      </c>
      <c r="M694" s="12" t="n">
        <v>44986</v>
      </c>
      <c r="N694" t="n">
        <v>9.5</v>
      </c>
      <c r="O694" s="12" t="n">
        <v>44995</v>
      </c>
      <c r="P694" t="n">
        <v>18</v>
      </c>
      <c r="Q694" t="inlineStr">
        <is>
          <t>SI</t>
        </is>
      </c>
      <c r="S694" t="n">
        <v>4517.77632</v>
      </c>
      <c r="V694" t="n">
        <v>9.5</v>
      </c>
      <c r="W694" s="12" t="n">
        <v>44988</v>
      </c>
      <c r="X694" t="n">
        <v>11.5</v>
      </c>
      <c r="Y694" s="12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2" t="n">
        <v>44979</v>
      </c>
      <c r="H695" t="inlineStr"/>
      <c r="I695" t="n">
        <v>5443.104</v>
      </c>
      <c r="L695" t="n">
        <v>7.5</v>
      </c>
      <c r="M695" s="12" t="n">
        <v>44986</v>
      </c>
      <c r="N695" t="n">
        <v>9.5</v>
      </c>
      <c r="O695" s="12" t="n">
        <v>44995</v>
      </c>
      <c r="P695" t="n">
        <v>18</v>
      </c>
      <c r="Q695" t="inlineStr">
        <is>
          <t>SI</t>
        </is>
      </c>
      <c r="S695" t="n">
        <v>5443.104</v>
      </c>
      <c r="V695" t="n">
        <v>9.5</v>
      </c>
      <c r="W695" s="12" t="n">
        <v>44988</v>
      </c>
      <c r="X695" t="n">
        <v>11.5</v>
      </c>
      <c r="Y695" s="12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2" t="n">
        <v>44978</v>
      </c>
      <c r="H696" t="inlineStr"/>
      <c r="I696" t="n">
        <v>19958.048</v>
      </c>
      <c r="L696" t="n">
        <v>7.5</v>
      </c>
      <c r="M696" s="12" t="n">
        <v>44985</v>
      </c>
      <c r="N696" t="n">
        <v>9.5</v>
      </c>
      <c r="O696" s="12" t="n">
        <v>44994</v>
      </c>
      <c r="P696" t="n">
        <v>19</v>
      </c>
      <c r="Q696" t="inlineStr">
        <is>
          <t>SI</t>
        </is>
      </c>
      <c r="S696" t="n">
        <v>19958.048</v>
      </c>
      <c r="V696" t="n">
        <v>9.5</v>
      </c>
      <c r="W696" s="12" t="n">
        <v>44987</v>
      </c>
      <c r="X696" t="n">
        <v>11.5</v>
      </c>
      <c r="Y696" s="12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2" t="n">
        <v>44982</v>
      </c>
      <c r="H697" t="inlineStr"/>
      <c r="I697" t="n">
        <v>24000</v>
      </c>
      <c r="L697" t="n">
        <v>4.830303030303031</v>
      </c>
      <c r="M697" s="12" t="n">
        <v>44986</v>
      </c>
      <c r="N697" t="n">
        <v>15</v>
      </c>
      <c r="O697" s="12" t="n">
        <v>45001</v>
      </c>
      <c r="P697" t="n">
        <v>13</v>
      </c>
      <c r="Q697" t="inlineStr">
        <is>
          <t>SI</t>
        </is>
      </c>
      <c r="S697" t="n">
        <v>24000</v>
      </c>
      <c r="V697" t="n">
        <v>6.830303030303031</v>
      </c>
      <c r="W697" s="12" t="n">
        <v>44988</v>
      </c>
      <c r="X697" t="n">
        <v>17</v>
      </c>
      <c r="Y697" s="12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2" t="n">
        <v>44999</v>
      </c>
      <c r="H698" t="inlineStr"/>
      <c r="J698" t="n">
        <v>24000</v>
      </c>
      <c r="L698" t="n">
        <v>4.830303030303031</v>
      </c>
      <c r="M698" s="12" t="n">
        <v>45003</v>
      </c>
      <c r="N698" t="n">
        <v>15</v>
      </c>
      <c r="O698" s="12" t="n">
        <v>45018</v>
      </c>
      <c r="P698" t="n">
        <v>24</v>
      </c>
      <c r="Q698" t="inlineStr">
        <is>
          <t>SI</t>
        </is>
      </c>
      <c r="S698" t="n">
        <v>24000</v>
      </c>
      <c r="V698" t="n">
        <v>6.830303030303031</v>
      </c>
      <c r="W698" s="12" t="n">
        <v>45005</v>
      </c>
      <c r="X698" t="n">
        <v>17</v>
      </c>
      <c r="Y698" s="12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2" t="n">
        <v>44978</v>
      </c>
      <c r="H699" t="inlineStr"/>
      <c r="I699" t="n">
        <v>19958.048</v>
      </c>
      <c r="L699" t="n">
        <v>7.5</v>
      </c>
      <c r="M699" s="12" t="n">
        <v>44985</v>
      </c>
      <c r="N699" t="n">
        <v>9.5</v>
      </c>
      <c r="O699" s="12" t="n">
        <v>44994</v>
      </c>
      <c r="P699" t="n">
        <v>19</v>
      </c>
      <c r="Q699" t="inlineStr">
        <is>
          <t>SI</t>
        </is>
      </c>
      <c r="S699" t="n">
        <v>19958.048</v>
      </c>
      <c r="V699" t="n">
        <v>9.5</v>
      </c>
      <c r="W699" s="12" t="n">
        <v>44987</v>
      </c>
      <c r="X699" t="n">
        <v>11.5</v>
      </c>
      <c r="Y699" s="12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2" t="n">
        <v>44989</v>
      </c>
      <c r="H700" t="inlineStr"/>
      <c r="I700" t="n">
        <v>22202.52</v>
      </c>
      <c r="L700" t="n">
        <v>5.574109245612703</v>
      </c>
      <c r="M700" s="12" t="n">
        <v>44994</v>
      </c>
      <c r="N700" t="n">
        <v>5.5</v>
      </c>
      <c r="O700" s="12" t="n">
        <v>44999</v>
      </c>
      <c r="P700" t="n">
        <v>15</v>
      </c>
      <c r="Q700" t="inlineStr">
        <is>
          <t>SI</t>
        </is>
      </c>
      <c r="S700" t="n">
        <v>22202.52</v>
      </c>
      <c r="V700" t="n">
        <v>7.574109245612703</v>
      </c>
      <c r="W700" s="12" t="n">
        <v>44996</v>
      </c>
      <c r="X700" t="n">
        <v>7.5</v>
      </c>
      <c r="Y700" s="12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44989</v>
      </c>
      <c r="H701" t="inlineStr"/>
      <c r="I701" t="n">
        <v>22820.09</v>
      </c>
      <c r="L701" t="n">
        <v>5.574109245612703</v>
      </c>
      <c r="M701" s="12" t="n">
        <v>44994</v>
      </c>
      <c r="N701" t="n">
        <v>5.5</v>
      </c>
      <c r="O701" s="12" t="n">
        <v>44999</v>
      </c>
      <c r="P701" t="n">
        <v>15</v>
      </c>
      <c r="Q701" t="inlineStr">
        <is>
          <t>SI</t>
        </is>
      </c>
      <c r="S701" t="n">
        <v>22820.09</v>
      </c>
      <c r="V701" t="n">
        <v>7.574109245612703</v>
      </c>
      <c r="W701" s="12" t="n">
        <v>44996</v>
      </c>
      <c r="X701" t="n">
        <v>7.5</v>
      </c>
      <c r="Y701" s="12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44981</v>
      </c>
      <c r="H702" t="inlineStr"/>
      <c r="I702" t="n">
        <v>21958.88</v>
      </c>
      <c r="L702" t="n">
        <v>5.574109245612703</v>
      </c>
      <c r="M702" s="12" t="n">
        <v>44986</v>
      </c>
      <c r="N702" t="n">
        <v>5.5</v>
      </c>
      <c r="O702" s="12" t="n">
        <v>44991</v>
      </c>
      <c r="P702" t="n">
        <v>22</v>
      </c>
      <c r="Q702" t="inlineStr">
        <is>
          <t>SI</t>
        </is>
      </c>
      <c r="S702" t="n">
        <v>21958.88</v>
      </c>
      <c r="V702" t="n">
        <v>7.574109245612703</v>
      </c>
      <c r="W702" s="12" t="n">
        <v>44988</v>
      </c>
      <c r="X702" t="n">
        <v>7.5</v>
      </c>
      <c r="Y702" s="12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2" t="n">
        <v>44977</v>
      </c>
      <c r="H703" t="inlineStr"/>
      <c r="I703" t="n">
        <v>11700</v>
      </c>
      <c r="L703" t="n">
        <v>5.574109245612703</v>
      </c>
      <c r="M703" s="12" t="n">
        <v>44982</v>
      </c>
      <c r="N703" t="n">
        <v>5.5</v>
      </c>
      <c r="O703" s="12" t="n">
        <v>44987</v>
      </c>
      <c r="P703" t="n">
        <v>25</v>
      </c>
      <c r="Q703" t="inlineStr">
        <is>
          <t>SI</t>
        </is>
      </c>
      <c r="S703" t="n">
        <v>11700</v>
      </c>
      <c r="V703" t="n">
        <v>7.574109245612703</v>
      </c>
      <c r="W703" s="12" t="n">
        <v>44984</v>
      </c>
      <c r="X703" t="n">
        <v>7.5</v>
      </c>
      <c r="Y703" s="12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2" t="n">
        <v>44977</v>
      </c>
      <c r="H704" t="inlineStr"/>
      <c r="I704" t="n">
        <v>12798</v>
      </c>
      <c r="L704" t="n">
        <v>5.574109245612703</v>
      </c>
      <c r="M704" s="12" t="n">
        <v>44982</v>
      </c>
      <c r="N704" t="n">
        <v>5.5</v>
      </c>
      <c r="O704" s="12" t="n">
        <v>44987</v>
      </c>
      <c r="P704" t="n">
        <v>25</v>
      </c>
      <c r="Q704" t="inlineStr">
        <is>
          <t>SI</t>
        </is>
      </c>
      <c r="S704" t="n">
        <v>12798</v>
      </c>
      <c r="V704" t="n">
        <v>7.574109245612703</v>
      </c>
      <c r="W704" s="12" t="n">
        <v>44984</v>
      </c>
      <c r="X704" t="n">
        <v>7.5</v>
      </c>
      <c r="Y704" s="12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2" t="n">
        <v>44977</v>
      </c>
      <c r="H705" t="inlineStr"/>
      <c r="I705" t="n">
        <v>11748.91</v>
      </c>
      <c r="L705" t="n">
        <v>5.574109245612703</v>
      </c>
      <c r="M705" s="12" t="n">
        <v>44982</v>
      </c>
      <c r="N705" t="n">
        <v>5.5</v>
      </c>
      <c r="O705" s="12" t="n">
        <v>44987</v>
      </c>
      <c r="P705" t="n">
        <v>25</v>
      </c>
      <c r="Q705" t="inlineStr">
        <is>
          <t>SI</t>
        </is>
      </c>
      <c r="S705" t="n">
        <v>11748.91</v>
      </c>
      <c r="V705" t="n">
        <v>7.574109245612703</v>
      </c>
      <c r="W705" s="12" t="n">
        <v>44984</v>
      </c>
      <c r="X705" t="n">
        <v>7.5</v>
      </c>
      <c r="Y705" s="12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2" t="n">
        <v>44977</v>
      </c>
      <c r="H706" t="inlineStr"/>
      <c r="I706" t="n">
        <v>12210.43</v>
      </c>
      <c r="L706" t="n">
        <v>5.574109245612703</v>
      </c>
      <c r="M706" s="12" t="n">
        <v>44982</v>
      </c>
      <c r="N706" t="n">
        <v>5.5</v>
      </c>
      <c r="O706" s="12" t="n">
        <v>44987</v>
      </c>
      <c r="P706" t="n">
        <v>25</v>
      </c>
      <c r="Q706" t="inlineStr">
        <is>
          <t>SI</t>
        </is>
      </c>
      <c r="S706" t="n">
        <v>12210.43</v>
      </c>
      <c r="V706" t="n">
        <v>7.574109245612703</v>
      </c>
      <c r="W706" s="12" t="n">
        <v>44984</v>
      </c>
      <c r="X706" t="n">
        <v>7.5</v>
      </c>
      <c r="Y706" s="12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2" t="n">
        <v>44981</v>
      </c>
      <c r="H707" t="inlineStr"/>
      <c r="I707" t="n">
        <v>24140</v>
      </c>
      <c r="L707" t="n">
        <v>5.574109245612703</v>
      </c>
      <c r="M707" s="12" t="n">
        <v>44986</v>
      </c>
      <c r="N707" t="n">
        <v>5.5</v>
      </c>
      <c r="O707" s="12" t="n">
        <v>44991</v>
      </c>
      <c r="P707" t="n">
        <v>22</v>
      </c>
      <c r="Q707" t="inlineStr">
        <is>
          <t>SI</t>
        </is>
      </c>
      <c r="S707" t="n">
        <v>24140</v>
      </c>
      <c r="V707" t="n">
        <v>7.574109245612703</v>
      </c>
      <c r="W707" s="12" t="n">
        <v>44988</v>
      </c>
      <c r="X707" t="n">
        <v>7.5</v>
      </c>
      <c r="Y707" s="12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2" t="n">
        <v>44981</v>
      </c>
      <c r="H708" t="inlineStr"/>
      <c r="I708" t="n">
        <v>19800</v>
      </c>
      <c r="L708" t="n">
        <v>5.574109245612703</v>
      </c>
      <c r="M708" s="12" t="n">
        <v>44986</v>
      </c>
      <c r="N708" t="n">
        <v>5.5</v>
      </c>
      <c r="O708" s="12" t="n">
        <v>44991</v>
      </c>
      <c r="P708" t="n">
        <v>22</v>
      </c>
      <c r="Q708" t="inlineStr">
        <is>
          <t>SI</t>
        </is>
      </c>
      <c r="S708" t="n">
        <v>19800</v>
      </c>
      <c r="V708" t="n">
        <v>7.574109245612703</v>
      </c>
      <c r="W708" s="12" t="n">
        <v>44988</v>
      </c>
      <c r="X708" t="n">
        <v>7.5</v>
      </c>
      <c r="Y708" s="12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2" t="n">
        <v>44977</v>
      </c>
      <c r="H709" t="inlineStr"/>
      <c r="I709" t="n">
        <v>19958.048</v>
      </c>
      <c r="L709" t="n">
        <v>7.5</v>
      </c>
      <c r="M709" s="12" t="n">
        <v>44984</v>
      </c>
      <c r="N709" t="n">
        <v>9.5</v>
      </c>
      <c r="O709" s="12" t="n">
        <v>44993</v>
      </c>
      <c r="P709" t="n">
        <v>20</v>
      </c>
      <c r="Q709" t="inlineStr">
        <is>
          <t>SI</t>
        </is>
      </c>
      <c r="S709" t="n">
        <v>19958.048</v>
      </c>
      <c r="V709" t="n">
        <v>9.5</v>
      </c>
      <c r="W709" s="12" t="n">
        <v>44986</v>
      </c>
      <c r="X709" t="n">
        <v>11.5</v>
      </c>
      <c r="Y709" s="12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2" t="n">
        <v>44995</v>
      </c>
      <c r="H710" t="inlineStr"/>
      <c r="I710" t="n">
        <v>24102</v>
      </c>
      <c r="L710" t="n">
        <v>5.574109245612703</v>
      </c>
      <c r="M710" s="12" t="n">
        <v>45000</v>
      </c>
      <c r="N710" t="n">
        <v>5.5</v>
      </c>
      <c r="O710" s="12" t="n">
        <v>45005</v>
      </c>
      <c r="P710" t="n">
        <v>10</v>
      </c>
      <c r="Q710" t="inlineStr">
        <is>
          <t>SI</t>
        </is>
      </c>
      <c r="S710" t="n">
        <v>24102</v>
      </c>
      <c r="V710" t="n">
        <v>7.574109245612703</v>
      </c>
      <c r="W710" s="12" t="n">
        <v>45002</v>
      </c>
      <c r="X710" t="n">
        <v>7.5</v>
      </c>
      <c r="Y710" s="12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2" t="n">
        <v>44995</v>
      </c>
      <c r="H711" t="inlineStr"/>
      <c r="I711" t="n">
        <v>24192</v>
      </c>
      <c r="L711" t="n">
        <v>5.574109245612703</v>
      </c>
      <c r="M711" s="12" t="n">
        <v>45000</v>
      </c>
      <c r="N711" t="n">
        <v>5.5</v>
      </c>
      <c r="O711" s="12" t="n">
        <v>45005</v>
      </c>
      <c r="P711" t="n">
        <v>10</v>
      </c>
      <c r="Q711" t="inlineStr">
        <is>
          <t>SI</t>
        </is>
      </c>
      <c r="S711" t="n">
        <v>24192</v>
      </c>
      <c r="V711" t="n">
        <v>7.574109245612703</v>
      </c>
      <c r="W711" s="12" t="n">
        <v>45002</v>
      </c>
      <c r="X711" t="n">
        <v>7.5</v>
      </c>
      <c r="Y711" s="12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2" t="n">
        <v>44995</v>
      </c>
      <c r="H712" t="inlineStr"/>
      <c r="I712" t="n">
        <v>24072.56</v>
      </c>
      <c r="L712" t="n">
        <v>5.574109245612703</v>
      </c>
      <c r="M712" s="12" t="n">
        <v>45000</v>
      </c>
      <c r="N712" t="n">
        <v>5.5</v>
      </c>
      <c r="O712" s="12" t="n">
        <v>45005</v>
      </c>
      <c r="P712" t="n">
        <v>10</v>
      </c>
      <c r="Q712" t="inlineStr">
        <is>
          <t>SI</t>
        </is>
      </c>
      <c r="S712" t="n">
        <v>24072.56</v>
      </c>
      <c r="V712" t="n">
        <v>7.574109245612703</v>
      </c>
      <c r="W712" s="12" t="n">
        <v>45002</v>
      </c>
      <c r="X712" t="n">
        <v>7.5</v>
      </c>
      <c r="Y712" s="12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2" t="n">
        <v>44995</v>
      </c>
      <c r="H713" t="inlineStr"/>
      <c r="I713" t="n">
        <v>24319.47</v>
      </c>
      <c r="L713" t="n">
        <v>5.574109245612703</v>
      </c>
      <c r="M713" s="12" t="n">
        <v>45000</v>
      </c>
      <c r="N713" t="n">
        <v>5.5</v>
      </c>
      <c r="O713" s="12" t="n">
        <v>45005</v>
      </c>
      <c r="P713" t="n">
        <v>10</v>
      </c>
      <c r="Q713" t="inlineStr">
        <is>
          <t>SI</t>
        </is>
      </c>
      <c r="S713" t="n">
        <v>24319.47</v>
      </c>
      <c r="V713" t="n">
        <v>7.574109245612703</v>
      </c>
      <c r="W713" s="12" t="n">
        <v>45002</v>
      </c>
      <c r="X713" t="n">
        <v>7.5</v>
      </c>
      <c r="Y713" s="12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2" t="n">
        <v>44977</v>
      </c>
      <c r="H714" t="inlineStr"/>
      <c r="I714" t="n">
        <v>24000</v>
      </c>
      <c r="L714" t="n">
        <v>5.574109245612703</v>
      </c>
      <c r="M714" s="12" t="n">
        <v>44982</v>
      </c>
      <c r="N714" t="n">
        <v>5.5</v>
      </c>
      <c r="O714" s="12" t="n">
        <v>44987</v>
      </c>
      <c r="P714" t="n">
        <v>25</v>
      </c>
      <c r="Q714" t="inlineStr">
        <is>
          <t>SI</t>
        </is>
      </c>
      <c r="S714" t="n">
        <v>24000</v>
      </c>
      <c r="V714" t="n">
        <v>7.574109245612703</v>
      </c>
      <c r="W714" s="12" t="n">
        <v>44984</v>
      </c>
      <c r="X714" t="n">
        <v>7.5</v>
      </c>
      <c r="Y714" s="12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2" t="n">
        <v>44981</v>
      </c>
      <c r="H715" t="inlineStr"/>
      <c r="I715" t="n">
        <v>24300</v>
      </c>
      <c r="L715" t="n">
        <v>5.574109245612703</v>
      </c>
      <c r="M715" s="12" t="n">
        <v>44986</v>
      </c>
      <c r="N715" t="n">
        <v>5.5</v>
      </c>
      <c r="O715" s="12" t="n">
        <v>44991</v>
      </c>
      <c r="P715" t="n">
        <v>22</v>
      </c>
      <c r="Q715" t="inlineStr">
        <is>
          <t>SI</t>
        </is>
      </c>
      <c r="S715" t="n">
        <v>24300</v>
      </c>
      <c r="V715" t="n">
        <v>7.574109245612703</v>
      </c>
      <c r="W715" s="12" t="n">
        <v>44988</v>
      </c>
      <c r="X715" t="n">
        <v>7.5</v>
      </c>
      <c r="Y715" s="12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2" t="n">
        <v>44981</v>
      </c>
      <c r="H716" t="inlineStr"/>
      <c r="I716" t="n">
        <v>24300</v>
      </c>
      <c r="L716" t="n">
        <v>5.574109245612703</v>
      </c>
      <c r="M716" s="12" t="n">
        <v>44986</v>
      </c>
      <c r="N716" t="n">
        <v>5.5</v>
      </c>
      <c r="O716" s="12" t="n">
        <v>44991</v>
      </c>
      <c r="P716" t="n">
        <v>22</v>
      </c>
      <c r="Q716" t="inlineStr">
        <is>
          <t>SI</t>
        </is>
      </c>
      <c r="S716" t="n">
        <v>24300</v>
      </c>
      <c r="V716" t="n">
        <v>7.574109245612703</v>
      </c>
      <c r="W716" s="12" t="n">
        <v>44988</v>
      </c>
      <c r="X716" t="n">
        <v>7.5</v>
      </c>
      <c r="Y716" s="12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2" t="n">
        <v>44981</v>
      </c>
      <c r="H717" t="inlineStr"/>
      <c r="I717" t="n">
        <v>24200</v>
      </c>
      <c r="L717" t="n">
        <v>5.574109245612703</v>
      </c>
      <c r="M717" s="12" t="n">
        <v>44986</v>
      </c>
      <c r="N717" t="n">
        <v>5.5</v>
      </c>
      <c r="O717" s="12" t="n">
        <v>44991</v>
      </c>
      <c r="P717" t="n">
        <v>22</v>
      </c>
      <c r="Q717" t="inlineStr">
        <is>
          <t>SI</t>
        </is>
      </c>
      <c r="S717" t="n">
        <v>24200</v>
      </c>
      <c r="V717" t="n">
        <v>7.574109245612703</v>
      </c>
      <c r="W717" s="12" t="n">
        <v>44988</v>
      </c>
      <c r="X717" t="n">
        <v>7.5</v>
      </c>
      <c r="Y717" s="12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2" t="n">
        <v>44995</v>
      </c>
      <c r="H718" t="inlineStr"/>
      <c r="I718" t="n">
        <v>10997.73</v>
      </c>
      <c r="L718" t="n">
        <v>5.574109245612703</v>
      </c>
      <c r="M718" s="12" t="n">
        <v>45000</v>
      </c>
      <c r="N718" t="n">
        <v>5.5</v>
      </c>
      <c r="O718" s="12" t="n">
        <v>45005</v>
      </c>
      <c r="P718" t="n">
        <v>10</v>
      </c>
      <c r="Q718" t="inlineStr">
        <is>
          <t>SI</t>
        </is>
      </c>
      <c r="S718" t="n">
        <v>10997.73</v>
      </c>
      <c r="V718" t="n">
        <v>7.574109245612703</v>
      </c>
      <c r="W718" s="12" t="n">
        <v>45002</v>
      </c>
      <c r="X718" t="n">
        <v>7.5</v>
      </c>
      <c r="Y718" s="12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2" t="n">
        <v>44995</v>
      </c>
      <c r="H719" t="inlineStr"/>
      <c r="I719" t="n">
        <v>14021.43</v>
      </c>
      <c r="L719" t="n">
        <v>5.574109245612703</v>
      </c>
      <c r="M719" s="12" t="n">
        <v>45000</v>
      </c>
      <c r="N719" t="n">
        <v>5.5</v>
      </c>
      <c r="O719" s="12" t="n">
        <v>45005</v>
      </c>
      <c r="P719" t="n">
        <v>10</v>
      </c>
      <c r="Q719" t="inlineStr">
        <is>
          <t>SI</t>
        </is>
      </c>
      <c r="S719" t="n">
        <v>14021.43</v>
      </c>
      <c r="V719" t="n">
        <v>7.574109245612703</v>
      </c>
      <c r="W719" s="12" t="n">
        <v>45002</v>
      </c>
      <c r="X719" t="n">
        <v>7.5</v>
      </c>
      <c r="Y719" s="12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2" t="n">
        <v>44977</v>
      </c>
      <c r="H720" t="inlineStr"/>
      <c r="I720" t="n">
        <v>9520</v>
      </c>
      <c r="L720" t="n">
        <v>5.574109245612703</v>
      </c>
      <c r="M720" s="12" t="n">
        <v>44982</v>
      </c>
      <c r="N720" t="n">
        <v>5.5</v>
      </c>
      <c r="O720" s="12" t="n">
        <v>44987</v>
      </c>
      <c r="P720" t="n">
        <v>25</v>
      </c>
      <c r="Q720" t="inlineStr">
        <is>
          <t>SI</t>
        </is>
      </c>
      <c r="S720" t="n">
        <v>9520</v>
      </c>
      <c r="V720" t="n">
        <v>7.574109245612703</v>
      </c>
      <c r="W720" s="12" t="n">
        <v>44984</v>
      </c>
      <c r="X720" t="n">
        <v>7.5</v>
      </c>
      <c r="Y720" s="12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2" t="n">
        <v>44977</v>
      </c>
      <c r="H721" t="inlineStr"/>
      <c r="I721" t="n">
        <v>14480</v>
      </c>
      <c r="L721" t="n">
        <v>5.574109245612703</v>
      </c>
      <c r="M721" s="12" t="n">
        <v>44982</v>
      </c>
      <c r="N721" t="n">
        <v>5.5</v>
      </c>
      <c r="O721" s="12" t="n">
        <v>44987</v>
      </c>
      <c r="P721" t="n">
        <v>25</v>
      </c>
      <c r="Q721" t="inlineStr">
        <is>
          <t>SI</t>
        </is>
      </c>
      <c r="S721" t="n">
        <v>14480</v>
      </c>
      <c r="V721" t="n">
        <v>7.574109245612703</v>
      </c>
      <c r="W721" s="12" t="n">
        <v>44984</v>
      </c>
      <c r="X721" t="n">
        <v>7.5</v>
      </c>
      <c r="Y721" s="12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2" t="n">
        <v>44977</v>
      </c>
      <c r="H722" t="inlineStr"/>
      <c r="I722" t="n">
        <v>24000</v>
      </c>
      <c r="L722" t="n">
        <v>5.574109245612703</v>
      </c>
      <c r="M722" s="12" t="n">
        <v>44982</v>
      </c>
      <c r="N722" t="n">
        <v>5.5</v>
      </c>
      <c r="O722" s="12" t="n">
        <v>44987</v>
      </c>
      <c r="P722" t="n">
        <v>25</v>
      </c>
      <c r="Q722" t="inlineStr">
        <is>
          <t>SI</t>
        </is>
      </c>
      <c r="S722" t="n">
        <v>24000</v>
      </c>
      <c r="V722" t="n">
        <v>7.574109245612703</v>
      </c>
      <c r="W722" s="12" t="n">
        <v>44984</v>
      </c>
      <c r="X722" t="n">
        <v>7.5</v>
      </c>
      <c r="Y722" s="12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2" t="n">
        <v>44977</v>
      </c>
      <c r="H723" t="inlineStr"/>
      <c r="I723" t="n">
        <v>1814.368</v>
      </c>
      <c r="L723" t="n">
        <v>7.5</v>
      </c>
      <c r="M723" s="12" t="n">
        <v>44984</v>
      </c>
      <c r="N723" t="n">
        <v>9.5</v>
      </c>
      <c r="O723" s="12" t="n">
        <v>44993</v>
      </c>
      <c r="P723" t="n">
        <v>20</v>
      </c>
      <c r="Q723" t="inlineStr">
        <is>
          <t>SI</t>
        </is>
      </c>
      <c r="S723" t="n">
        <v>1814.368</v>
      </c>
      <c r="V723" t="n">
        <v>9.5</v>
      </c>
      <c r="W723" s="12" t="n">
        <v>44986</v>
      </c>
      <c r="X723" t="n">
        <v>11.5</v>
      </c>
      <c r="Y723" s="12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2" t="n">
        <v>44977</v>
      </c>
      <c r="H724" t="inlineStr"/>
      <c r="I724" t="n">
        <v>16329.312</v>
      </c>
      <c r="L724" t="n">
        <v>7.5</v>
      </c>
      <c r="M724" s="12" t="n">
        <v>44984</v>
      </c>
      <c r="N724" t="n">
        <v>9.5</v>
      </c>
      <c r="O724" s="12" t="n">
        <v>44993</v>
      </c>
      <c r="P724" t="n">
        <v>20</v>
      </c>
      <c r="Q724" t="inlineStr">
        <is>
          <t>SI</t>
        </is>
      </c>
      <c r="S724" t="n">
        <v>16329.312</v>
      </c>
      <c r="V724" t="n">
        <v>9.5</v>
      </c>
      <c r="W724" s="12" t="n">
        <v>44986</v>
      </c>
      <c r="X724" t="n">
        <v>11.5</v>
      </c>
      <c r="Y724" s="12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2" t="n">
        <v>44981</v>
      </c>
      <c r="H725" t="inlineStr"/>
      <c r="I725" t="n">
        <v>20000</v>
      </c>
      <c r="L725" t="n">
        <v>5.142011834319526</v>
      </c>
      <c r="M725" s="12" t="n">
        <v>44986</v>
      </c>
      <c r="N725" t="n">
        <v>7.5</v>
      </c>
      <c r="O725" s="12" t="n">
        <v>44993</v>
      </c>
      <c r="P725" t="n">
        <v>20</v>
      </c>
      <c r="Q725" t="inlineStr">
        <is>
          <t>SI</t>
        </is>
      </c>
      <c r="S725" t="n">
        <v>20000</v>
      </c>
      <c r="V725" t="n">
        <v>7.142011834319526</v>
      </c>
      <c r="W725" s="12" t="n">
        <v>44988</v>
      </c>
      <c r="X725" t="n">
        <v>9.5</v>
      </c>
      <c r="Y725" s="12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2" t="n">
        <v>45035</v>
      </c>
      <c r="H726" t="inlineStr"/>
      <c r="K726" t="n">
        <v>11600</v>
      </c>
      <c r="L726" t="n">
        <v>5.142011834319526</v>
      </c>
      <c r="M726" s="12" t="n">
        <v>45040</v>
      </c>
      <c r="N726" t="n">
        <v>7.5</v>
      </c>
      <c r="O726" s="13" t="n">
        <v>45047</v>
      </c>
      <c r="P726" t="n">
        <v>26</v>
      </c>
      <c r="Q726" t="inlineStr">
        <is>
          <t>SI</t>
        </is>
      </c>
      <c r="U726" s="14" t="n">
        <v>11600</v>
      </c>
      <c r="V726" t="n">
        <v>7.142011834319526</v>
      </c>
      <c r="W726" s="12" t="n">
        <v>45042</v>
      </c>
      <c r="X726" t="n">
        <v>9.5</v>
      </c>
      <c r="Y726" s="12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2" t="n">
        <v>45035</v>
      </c>
      <c r="H727" t="inlineStr"/>
      <c r="K727" t="n">
        <v>11420</v>
      </c>
      <c r="L727" t="n">
        <v>5.142011834319526</v>
      </c>
      <c r="M727" s="12" t="n">
        <v>45040</v>
      </c>
      <c r="N727" t="n">
        <v>7.5</v>
      </c>
      <c r="O727" s="13" t="n">
        <v>45047</v>
      </c>
      <c r="P727" t="n">
        <v>26</v>
      </c>
      <c r="Q727" t="inlineStr">
        <is>
          <t>SI</t>
        </is>
      </c>
      <c r="U727" s="14" t="n">
        <v>11420</v>
      </c>
      <c r="V727" t="n">
        <v>7.142011834319526</v>
      </c>
      <c r="W727" s="12" t="n">
        <v>45042</v>
      </c>
      <c r="X727" t="n">
        <v>9.5</v>
      </c>
      <c r="Y727" s="12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2" t="n">
        <v>44982</v>
      </c>
      <c r="H728" t="inlineStr"/>
      <c r="I728" t="n">
        <v>2950</v>
      </c>
      <c r="L728" t="n">
        <v>4.830303030303031</v>
      </c>
      <c r="M728" s="12" t="n">
        <v>44986</v>
      </c>
      <c r="N728" t="n">
        <v>15</v>
      </c>
      <c r="O728" s="12" t="n">
        <v>45001</v>
      </c>
      <c r="P728" t="n">
        <v>13</v>
      </c>
      <c r="Q728" t="inlineStr">
        <is>
          <t>SI</t>
        </is>
      </c>
      <c r="S728" t="n">
        <v>2950</v>
      </c>
      <c r="V728" t="n">
        <v>6.830303030303031</v>
      </c>
      <c r="W728" s="12" t="n">
        <v>44988</v>
      </c>
      <c r="X728" t="n">
        <v>17</v>
      </c>
      <c r="Y728" s="12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2" t="n">
        <v>44982</v>
      </c>
      <c r="H729" t="inlineStr"/>
      <c r="I729" t="n">
        <v>3000</v>
      </c>
      <c r="L729" t="n">
        <v>4.830303030303031</v>
      </c>
      <c r="M729" s="12" t="n">
        <v>44986</v>
      </c>
      <c r="N729" t="n">
        <v>15</v>
      </c>
      <c r="O729" s="12" t="n">
        <v>45001</v>
      </c>
      <c r="P729" t="n">
        <v>13</v>
      </c>
      <c r="Q729" t="inlineStr">
        <is>
          <t>SI</t>
        </is>
      </c>
      <c r="S729" t="n">
        <v>3000</v>
      </c>
      <c r="V729" t="n">
        <v>6.830303030303031</v>
      </c>
      <c r="W729" s="12" t="n">
        <v>44988</v>
      </c>
      <c r="X729" t="n">
        <v>17</v>
      </c>
      <c r="Y729" s="12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2" t="n">
        <v>44982</v>
      </c>
      <c r="H730" t="inlineStr"/>
      <c r="I730" t="n">
        <v>1000</v>
      </c>
      <c r="L730" t="n">
        <v>4.830303030303031</v>
      </c>
      <c r="M730" s="12" t="n">
        <v>44986</v>
      </c>
      <c r="N730" t="n">
        <v>15</v>
      </c>
      <c r="O730" s="12" t="n">
        <v>45001</v>
      </c>
      <c r="P730" t="n">
        <v>13</v>
      </c>
      <c r="Q730" t="inlineStr">
        <is>
          <t>SI</t>
        </is>
      </c>
      <c r="S730" t="n">
        <v>1000</v>
      </c>
      <c r="V730" t="n">
        <v>6.830303030303031</v>
      </c>
      <c r="W730" s="12" t="n">
        <v>44988</v>
      </c>
      <c r="X730" t="n">
        <v>17</v>
      </c>
      <c r="Y730" s="12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2" t="n">
        <v>44982</v>
      </c>
      <c r="H731" t="inlineStr"/>
      <c r="I731" t="n">
        <v>3007.06</v>
      </c>
      <c r="L731" t="n">
        <v>4.830303030303031</v>
      </c>
      <c r="M731" s="12" t="n">
        <v>44986</v>
      </c>
      <c r="N731" t="n">
        <v>15</v>
      </c>
      <c r="O731" s="12" t="n">
        <v>45001</v>
      </c>
      <c r="P731" t="n">
        <v>13</v>
      </c>
      <c r="Q731" t="inlineStr">
        <is>
          <t>SI</t>
        </is>
      </c>
      <c r="S731" t="n">
        <v>3007.06</v>
      </c>
      <c r="V731" t="n">
        <v>6.830303030303031</v>
      </c>
      <c r="W731" s="12" t="n">
        <v>44988</v>
      </c>
      <c r="X731" t="n">
        <v>17</v>
      </c>
      <c r="Y731" s="12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2" t="n">
        <v>44982</v>
      </c>
      <c r="H732" t="inlineStr"/>
      <c r="I732" t="n">
        <v>2003.93</v>
      </c>
      <c r="L732" t="n">
        <v>4.830303030303031</v>
      </c>
      <c r="M732" s="12" t="n">
        <v>44986</v>
      </c>
      <c r="N732" t="n">
        <v>15</v>
      </c>
      <c r="O732" s="12" t="n">
        <v>45001</v>
      </c>
      <c r="P732" t="n">
        <v>13</v>
      </c>
      <c r="Q732" t="inlineStr">
        <is>
          <t>SI</t>
        </is>
      </c>
      <c r="S732" t="n">
        <v>2003.93</v>
      </c>
      <c r="V732" t="n">
        <v>6.830303030303031</v>
      </c>
      <c r="W732" s="12" t="n">
        <v>44988</v>
      </c>
      <c r="X732" t="n">
        <v>17</v>
      </c>
      <c r="Y732" s="12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2" t="n">
        <v>44982</v>
      </c>
      <c r="H733" t="inlineStr"/>
      <c r="I733" t="n">
        <v>2999.49</v>
      </c>
      <c r="L733" t="n">
        <v>4.830303030303031</v>
      </c>
      <c r="M733" s="12" t="n">
        <v>44986</v>
      </c>
      <c r="N733" t="n">
        <v>15</v>
      </c>
      <c r="O733" s="12" t="n">
        <v>45001</v>
      </c>
      <c r="P733" t="n">
        <v>13</v>
      </c>
      <c r="Q733" t="inlineStr">
        <is>
          <t>SI</t>
        </is>
      </c>
      <c r="S733" t="n">
        <v>2999.49</v>
      </c>
      <c r="V733" t="n">
        <v>6.830303030303031</v>
      </c>
      <c r="W733" s="12" t="n">
        <v>44988</v>
      </c>
      <c r="X733" t="n">
        <v>17</v>
      </c>
      <c r="Y733" s="12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2" t="n">
        <v>44982</v>
      </c>
      <c r="H734" t="inlineStr"/>
      <c r="I734" t="n">
        <v>3010</v>
      </c>
      <c r="L734" t="n">
        <v>4.830303030303031</v>
      </c>
      <c r="M734" s="12" t="n">
        <v>44986</v>
      </c>
      <c r="N734" t="n">
        <v>15</v>
      </c>
      <c r="O734" s="12" t="n">
        <v>45001</v>
      </c>
      <c r="P734" t="n">
        <v>13</v>
      </c>
      <c r="Q734" t="inlineStr">
        <is>
          <t>SI</t>
        </is>
      </c>
      <c r="S734" t="n">
        <v>3010</v>
      </c>
      <c r="V734" t="n">
        <v>6.830303030303031</v>
      </c>
      <c r="W734" s="12" t="n">
        <v>44988</v>
      </c>
      <c r="X734" t="n">
        <v>17</v>
      </c>
      <c r="Y734" s="12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2" t="n">
        <v>44982</v>
      </c>
      <c r="H735" t="inlineStr"/>
      <c r="I735" t="n">
        <v>3015.77</v>
      </c>
      <c r="L735" t="n">
        <v>4.830303030303031</v>
      </c>
      <c r="M735" s="12" t="n">
        <v>44986</v>
      </c>
      <c r="N735" t="n">
        <v>15</v>
      </c>
      <c r="O735" s="12" t="n">
        <v>45001</v>
      </c>
      <c r="P735" t="n">
        <v>13</v>
      </c>
      <c r="Q735" t="inlineStr">
        <is>
          <t>SI</t>
        </is>
      </c>
      <c r="S735" t="n">
        <v>3015.77</v>
      </c>
      <c r="V735" t="n">
        <v>6.830303030303031</v>
      </c>
      <c r="W735" s="12" t="n">
        <v>44988</v>
      </c>
      <c r="X735" t="n">
        <v>17</v>
      </c>
      <c r="Y735" s="12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2" t="n">
        <v>44982</v>
      </c>
      <c r="H736" t="inlineStr"/>
      <c r="I736" t="n">
        <v>3007.72</v>
      </c>
      <c r="L736" t="n">
        <v>4.830303030303031</v>
      </c>
      <c r="M736" s="12" t="n">
        <v>44986</v>
      </c>
      <c r="N736" t="n">
        <v>15</v>
      </c>
      <c r="O736" s="12" t="n">
        <v>45001</v>
      </c>
      <c r="P736" t="n">
        <v>13</v>
      </c>
      <c r="Q736" t="inlineStr">
        <is>
          <t>SI</t>
        </is>
      </c>
      <c r="S736" t="n">
        <v>3007.72</v>
      </c>
      <c r="V736" t="n">
        <v>6.830303030303031</v>
      </c>
      <c r="W736" s="12" t="n">
        <v>44988</v>
      </c>
      <c r="X736" t="n">
        <v>17</v>
      </c>
      <c r="Y736" s="12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2" t="n">
        <v>44977</v>
      </c>
      <c r="H737" t="inlineStr"/>
      <c r="I737" t="n">
        <v>18143.68</v>
      </c>
      <c r="L737" t="n">
        <v>7.5</v>
      </c>
      <c r="M737" s="12" t="n">
        <v>44984</v>
      </c>
      <c r="N737" t="n">
        <v>9.5</v>
      </c>
      <c r="O737" s="12" t="n">
        <v>44993</v>
      </c>
      <c r="P737" t="n">
        <v>20</v>
      </c>
      <c r="Q737" t="inlineStr">
        <is>
          <t>SI</t>
        </is>
      </c>
      <c r="S737" t="n">
        <v>18143.68</v>
      </c>
      <c r="V737" t="n">
        <v>9.5</v>
      </c>
      <c r="W737" s="12" t="n">
        <v>44986</v>
      </c>
      <c r="X737" t="n">
        <v>11.5</v>
      </c>
      <c r="Y737" s="12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2" t="n">
        <v>44978</v>
      </c>
      <c r="H738" t="inlineStr"/>
      <c r="I738" t="n">
        <v>24004.08864</v>
      </c>
      <c r="L738" t="n">
        <v>7.5</v>
      </c>
      <c r="M738" s="12" t="n">
        <v>44985</v>
      </c>
      <c r="N738" t="n">
        <v>9.5</v>
      </c>
      <c r="O738" s="12" t="n">
        <v>44994</v>
      </c>
      <c r="P738" t="n">
        <v>19</v>
      </c>
      <c r="Q738" t="inlineStr">
        <is>
          <t>SI</t>
        </is>
      </c>
      <c r="S738" t="n">
        <v>24004.08864</v>
      </c>
      <c r="V738" t="n">
        <v>9.5</v>
      </c>
      <c r="W738" s="12" t="n">
        <v>44987</v>
      </c>
      <c r="X738" t="n">
        <v>11.5</v>
      </c>
      <c r="Y738" s="12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2" t="n">
        <v>44997</v>
      </c>
      <c r="H739" t="inlineStr"/>
      <c r="I739" t="n">
        <v>24000</v>
      </c>
      <c r="L739" t="n">
        <v>4.830303030303031</v>
      </c>
      <c r="M739" s="12" t="n">
        <v>45001</v>
      </c>
      <c r="N739" t="n">
        <v>15</v>
      </c>
      <c r="O739" s="12" t="n">
        <v>45016</v>
      </c>
      <c r="P739" t="n">
        <v>0</v>
      </c>
      <c r="Q739" t="inlineStr">
        <is>
          <t>Mes 4</t>
        </is>
      </c>
      <c r="S739" t="n">
        <v>24000</v>
      </c>
      <c r="V739" t="n">
        <v>6.830303030303031</v>
      </c>
      <c r="W739" s="12" t="n">
        <v>45003</v>
      </c>
      <c r="X739" t="n">
        <v>17</v>
      </c>
      <c r="Y739" s="12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2" t="n">
        <v>44977</v>
      </c>
      <c r="H740" t="inlineStr"/>
      <c r="I740" t="n">
        <v>24134.37</v>
      </c>
      <c r="L740" t="n">
        <v>5.574109245612703</v>
      </c>
      <c r="M740" s="12" t="n">
        <v>44982</v>
      </c>
      <c r="N740" t="n">
        <v>5.5</v>
      </c>
      <c r="O740" s="12" t="n">
        <v>44987</v>
      </c>
      <c r="P740" t="n">
        <v>25</v>
      </c>
      <c r="Q740" t="inlineStr">
        <is>
          <t>SI</t>
        </is>
      </c>
      <c r="S740" t="n">
        <v>24134.37</v>
      </c>
      <c r="V740" t="n">
        <v>7.574109245612703</v>
      </c>
      <c r="W740" s="12" t="n">
        <v>44984</v>
      </c>
      <c r="X740" t="n">
        <v>7.5</v>
      </c>
      <c r="Y740" s="12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2" t="n">
        <v>44977</v>
      </c>
      <c r="H741" t="inlineStr"/>
      <c r="I741" t="n">
        <v>24429.08</v>
      </c>
      <c r="L741" t="n">
        <v>5.574109245612703</v>
      </c>
      <c r="M741" s="12" t="n">
        <v>44982</v>
      </c>
      <c r="N741" t="n">
        <v>5.5</v>
      </c>
      <c r="O741" s="12" t="n">
        <v>44987</v>
      </c>
      <c r="P741" t="n">
        <v>25</v>
      </c>
      <c r="Q741" t="inlineStr">
        <is>
          <t>SI</t>
        </is>
      </c>
      <c r="S741" t="n">
        <v>24429.08</v>
      </c>
      <c r="V741" t="n">
        <v>7.574109245612703</v>
      </c>
      <c r="W741" s="12" t="n">
        <v>44984</v>
      </c>
      <c r="X741" t="n">
        <v>7.5</v>
      </c>
      <c r="Y741" s="12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2" t="n">
        <v>44980</v>
      </c>
      <c r="H742" t="inlineStr"/>
      <c r="I742" t="n">
        <v>14820</v>
      </c>
      <c r="L742" t="n">
        <v>5.574109245612703</v>
      </c>
      <c r="M742" s="12" t="n">
        <v>44985</v>
      </c>
      <c r="N742" t="n">
        <v>5.5</v>
      </c>
      <c r="O742" s="12" t="n">
        <v>44990</v>
      </c>
      <c r="P742" t="n">
        <v>23</v>
      </c>
      <c r="Q742" t="inlineStr">
        <is>
          <t>SI</t>
        </is>
      </c>
      <c r="S742" t="n">
        <v>14820</v>
      </c>
      <c r="V742" t="n">
        <v>7.574109245612703</v>
      </c>
      <c r="W742" s="12" t="n">
        <v>44987</v>
      </c>
      <c r="X742" t="n">
        <v>7.5</v>
      </c>
      <c r="Y742" s="12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2" t="n">
        <v>44980</v>
      </c>
      <c r="H743" t="inlineStr"/>
      <c r="I743" t="n">
        <v>9100</v>
      </c>
      <c r="L743" t="n">
        <v>5.574109245612703</v>
      </c>
      <c r="M743" s="12" t="n">
        <v>44985</v>
      </c>
      <c r="N743" t="n">
        <v>5.5</v>
      </c>
      <c r="O743" s="12" t="n">
        <v>44990</v>
      </c>
      <c r="P743" t="n">
        <v>23</v>
      </c>
      <c r="Q743" t="inlineStr">
        <is>
          <t>SI</t>
        </is>
      </c>
      <c r="S743" t="n">
        <v>9100</v>
      </c>
      <c r="V743" t="n">
        <v>7.574109245612703</v>
      </c>
      <c r="W743" s="12" t="n">
        <v>44987</v>
      </c>
      <c r="X743" t="n">
        <v>7.5</v>
      </c>
      <c r="Y743" s="12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2" t="n">
        <v>44989</v>
      </c>
      <c r="H744" t="inlineStr"/>
      <c r="I744" t="n">
        <v>8960</v>
      </c>
      <c r="L744" t="n">
        <v>5.574109245612703</v>
      </c>
      <c r="M744" s="12" t="n">
        <v>44994</v>
      </c>
      <c r="N744" t="n">
        <v>5.5</v>
      </c>
      <c r="O744" s="12" t="n">
        <v>44999</v>
      </c>
      <c r="P744" t="n">
        <v>15</v>
      </c>
      <c r="Q744" t="inlineStr">
        <is>
          <t>SI</t>
        </is>
      </c>
      <c r="S744" t="n">
        <v>8960</v>
      </c>
      <c r="V744" t="n">
        <v>7.574109245612703</v>
      </c>
      <c r="W744" s="12" t="n">
        <v>44996</v>
      </c>
      <c r="X744" t="n">
        <v>7.5</v>
      </c>
      <c r="Y744" s="12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2" t="n">
        <v>44989</v>
      </c>
      <c r="H745" t="inlineStr"/>
      <c r="I745" t="n">
        <v>15700</v>
      </c>
      <c r="L745" t="n">
        <v>5.574109245612703</v>
      </c>
      <c r="M745" s="12" t="n">
        <v>44994</v>
      </c>
      <c r="N745" t="n">
        <v>5.5</v>
      </c>
      <c r="O745" s="12" t="n">
        <v>44999</v>
      </c>
      <c r="P745" t="n">
        <v>15</v>
      </c>
      <c r="Q745" t="inlineStr">
        <is>
          <t>SI</t>
        </is>
      </c>
      <c r="S745" t="n">
        <v>15700</v>
      </c>
      <c r="V745" t="n">
        <v>7.574109245612703</v>
      </c>
      <c r="W745" s="12" t="n">
        <v>44996</v>
      </c>
      <c r="X745" t="n">
        <v>7.5</v>
      </c>
      <c r="Y745" s="12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2" t="n">
        <v>44977</v>
      </c>
      <c r="H746" t="inlineStr"/>
      <c r="I746" t="n">
        <v>24000</v>
      </c>
      <c r="L746" t="n">
        <v>5.574109245612703</v>
      </c>
      <c r="M746" s="12" t="n">
        <v>44982</v>
      </c>
      <c r="N746" t="n">
        <v>5.5</v>
      </c>
      <c r="O746" s="12" t="n">
        <v>44987</v>
      </c>
      <c r="P746" t="n">
        <v>25</v>
      </c>
      <c r="Q746" t="inlineStr">
        <is>
          <t>SI</t>
        </is>
      </c>
      <c r="S746" t="n">
        <v>24000</v>
      </c>
      <c r="V746" t="n">
        <v>7.574109245612703</v>
      </c>
      <c r="W746" s="12" t="n">
        <v>44984</v>
      </c>
      <c r="X746" t="n">
        <v>7.5</v>
      </c>
      <c r="Y746" s="12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2" t="n">
        <v>44977</v>
      </c>
      <c r="H747" t="inlineStr"/>
      <c r="I747" t="n">
        <v>24000</v>
      </c>
      <c r="L747" t="n">
        <v>5.574109245612703</v>
      </c>
      <c r="M747" s="12" t="n">
        <v>44982</v>
      </c>
      <c r="N747" t="n">
        <v>5.5</v>
      </c>
      <c r="O747" s="12" t="n">
        <v>44987</v>
      </c>
      <c r="P747" t="n">
        <v>25</v>
      </c>
      <c r="Q747" t="inlineStr">
        <is>
          <t>SI</t>
        </is>
      </c>
      <c r="S747" t="n">
        <v>24000</v>
      </c>
      <c r="V747" t="n">
        <v>7.574109245612703</v>
      </c>
      <c r="W747" s="12" t="n">
        <v>44984</v>
      </c>
      <c r="X747" t="n">
        <v>7.5</v>
      </c>
      <c r="Y747" s="12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2" t="n">
        <v>44993</v>
      </c>
      <c r="H748" t="inlineStr"/>
      <c r="I748" t="n">
        <v>22163.91</v>
      </c>
      <c r="L748" t="n">
        <v>5.574109245612703</v>
      </c>
      <c r="M748" s="12" t="n">
        <v>44998</v>
      </c>
      <c r="N748" t="n">
        <v>5.5</v>
      </c>
      <c r="O748" s="12" t="n">
        <v>45003</v>
      </c>
      <c r="P748" t="n">
        <v>11</v>
      </c>
      <c r="Q748" t="inlineStr">
        <is>
          <t>SI</t>
        </is>
      </c>
      <c r="S748" t="n">
        <v>22163.91</v>
      </c>
      <c r="V748" t="n">
        <v>7.574109245612703</v>
      </c>
      <c r="W748" s="12" t="n">
        <v>45000</v>
      </c>
      <c r="X748" t="n">
        <v>7.5</v>
      </c>
      <c r="Y748" s="12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2" t="n">
        <v>44985</v>
      </c>
      <c r="H749" t="inlineStr"/>
      <c r="I749" t="n">
        <v>2605.228332</v>
      </c>
      <c r="L749" t="n">
        <v>7.5</v>
      </c>
      <c r="M749" s="12" t="n">
        <v>44992</v>
      </c>
      <c r="N749" t="n">
        <v>9.5</v>
      </c>
      <c r="O749" s="12" t="n">
        <v>45001</v>
      </c>
      <c r="P749" t="n">
        <v>13</v>
      </c>
      <c r="Q749" t="inlineStr">
        <is>
          <t>SI</t>
        </is>
      </c>
      <c r="S749" t="n">
        <v>2605.228332</v>
      </c>
      <c r="V749" t="n">
        <v>9.5</v>
      </c>
      <c r="W749" s="12" t="n">
        <v>44994</v>
      </c>
      <c r="X749" t="n">
        <v>11.5</v>
      </c>
      <c r="Y749" s="12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2" t="n">
        <v>44985</v>
      </c>
      <c r="H750" t="inlineStr"/>
      <c r="I750" t="n">
        <v>15877.67952</v>
      </c>
      <c r="L750" t="n">
        <v>7.5</v>
      </c>
      <c r="M750" s="12" t="n">
        <v>44992</v>
      </c>
      <c r="N750" t="n">
        <v>9.5</v>
      </c>
      <c r="O750" s="12" t="n">
        <v>45001</v>
      </c>
      <c r="P750" t="n">
        <v>13</v>
      </c>
      <c r="Q750" t="inlineStr">
        <is>
          <t>SI</t>
        </is>
      </c>
      <c r="S750" t="n">
        <v>15877.67952</v>
      </c>
      <c r="V750" t="n">
        <v>9.5</v>
      </c>
      <c r="W750" s="12" t="n">
        <v>44994</v>
      </c>
      <c r="X750" t="n">
        <v>11.5</v>
      </c>
      <c r="Y750" s="12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2" t="n">
        <v>44985</v>
      </c>
      <c r="H751" t="inlineStr"/>
      <c r="I751" t="n">
        <v>3445.162782</v>
      </c>
      <c r="L751" t="n">
        <v>7.5</v>
      </c>
      <c r="M751" s="12" t="n">
        <v>44992</v>
      </c>
      <c r="N751" t="n">
        <v>9.5</v>
      </c>
      <c r="O751" s="12" t="n">
        <v>45001</v>
      </c>
      <c r="P751" t="n">
        <v>13</v>
      </c>
      <c r="Q751" t="inlineStr">
        <is>
          <t>SI</t>
        </is>
      </c>
      <c r="S751" t="n">
        <v>3445.162782</v>
      </c>
      <c r="V751" t="n">
        <v>9.5</v>
      </c>
      <c r="W751" s="12" t="n">
        <v>44994</v>
      </c>
      <c r="X751" t="n">
        <v>11.5</v>
      </c>
      <c r="Y751" s="12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2" t="n">
        <v>44985</v>
      </c>
      <c r="H752" t="inlineStr"/>
      <c r="I752" t="n">
        <v>16199.97478</v>
      </c>
      <c r="L752" t="n">
        <v>7.5</v>
      </c>
      <c r="M752" s="12" t="n">
        <v>44992</v>
      </c>
      <c r="N752" t="n">
        <v>9.5</v>
      </c>
      <c r="O752" s="12" t="n">
        <v>45001</v>
      </c>
      <c r="P752" t="n">
        <v>13</v>
      </c>
      <c r="Q752" t="inlineStr">
        <is>
          <t>SI</t>
        </is>
      </c>
      <c r="S752" t="n">
        <v>16199.97478</v>
      </c>
      <c r="V752" t="n">
        <v>9.5</v>
      </c>
      <c r="W752" s="12" t="n">
        <v>44994</v>
      </c>
      <c r="X752" t="n">
        <v>11.5</v>
      </c>
      <c r="Y752" s="12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2" t="n">
        <v>44981</v>
      </c>
      <c r="H753" t="inlineStr"/>
      <c r="I753" t="n">
        <v>4160</v>
      </c>
      <c r="L753" t="n">
        <v>5.574109245612703</v>
      </c>
      <c r="M753" s="12" t="n">
        <v>44986</v>
      </c>
      <c r="N753" t="n">
        <v>5.5</v>
      </c>
      <c r="O753" s="12" t="n">
        <v>44991</v>
      </c>
      <c r="P753" t="n">
        <v>22</v>
      </c>
      <c r="Q753" t="inlineStr">
        <is>
          <t>SI</t>
        </is>
      </c>
      <c r="S753" t="n">
        <v>4160</v>
      </c>
      <c r="V753" t="n">
        <v>7.574109245612703</v>
      </c>
      <c r="W753" s="12" t="n">
        <v>44988</v>
      </c>
      <c r="X753" t="n">
        <v>7.5</v>
      </c>
      <c r="Y753" s="12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2" t="n">
        <v>44981</v>
      </c>
      <c r="H754" t="inlineStr"/>
      <c r="I754" t="n">
        <v>20840</v>
      </c>
      <c r="L754" t="n">
        <v>5.574109245612703</v>
      </c>
      <c r="M754" s="12" t="n">
        <v>44986</v>
      </c>
      <c r="N754" t="n">
        <v>5.5</v>
      </c>
      <c r="O754" s="12" t="n">
        <v>44991</v>
      </c>
      <c r="P754" t="n">
        <v>22</v>
      </c>
      <c r="Q754" t="inlineStr">
        <is>
          <t>SI</t>
        </is>
      </c>
      <c r="S754" t="n">
        <v>20840</v>
      </c>
      <c r="V754" t="n">
        <v>7.574109245612703</v>
      </c>
      <c r="W754" s="12" t="n">
        <v>44988</v>
      </c>
      <c r="X754" t="n">
        <v>7.5</v>
      </c>
      <c r="Y754" s="12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2" t="n">
        <v>44999</v>
      </c>
      <c r="H755" t="inlineStr"/>
      <c r="I755" t="n">
        <v>21870</v>
      </c>
      <c r="L755" t="n">
        <v>5.574109245612703</v>
      </c>
      <c r="M755" s="12" t="n">
        <v>45004</v>
      </c>
      <c r="N755" t="n">
        <v>5.5</v>
      </c>
      <c r="O755" s="12" t="n">
        <v>45009</v>
      </c>
      <c r="P755" t="n">
        <v>6</v>
      </c>
      <c r="Q755" t="inlineStr">
        <is>
          <t>SI</t>
        </is>
      </c>
      <c r="S755" t="n">
        <v>21870</v>
      </c>
      <c r="V755" t="n">
        <v>7.574109245612703</v>
      </c>
      <c r="W755" s="12" t="n">
        <v>45006</v>
      </c>
      <c r="X755" t="n">
        <v>7.5</v>
      </c>
      <c r="Y755" s="12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2" t="n">
        <v>45001</v>
      </c>
      <c r="H756" t="inlineStr"/>
      <c r="I756" t="n">
        <v>22290</v>
      </c>
      <c r="L756" t="n">
        <v>5.574109245612703</v>
      </c>
      <c r="M756" s="12" t="n">
        <v>45006</v>
      </c>
      <c r="N756" t="n">
        <v>5.5</v>
      </c>
      <c r="O756" s="12" t="n">
        <v>45011</v>
      </c>
      <c r="P756" t="n">
        <v>5</v>
      </c>
      <c r="Q756" t="inlineStr">
        <is>
          <t>SI</t>
        </is>
      </c>
      <c r="S756" t="n">
        <v>22290</v>
      </c>
      <c r="V756" t="n">
        <v>7.574109245612703</v>
      </c>
      <c r="W756" s="12" t="n">
        <v>45008</v>
      </c>
      <c r="X756" t="n">
        <v>7.5</v>
      </c>
      <c r="Y756" s="12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2" t="n">
        <v>44993</v>
      </c>
      <c r="H757" t="inlineStr"/>
      <c r="I757" t="n">
        <v>12100</v>
      </c>
      <c r="L757" t="n">
        <v>5.574109245612703</v>
      </c>
      <c r="M757" s="12" t="n">
        <v>44998</v>
      </c>
      <c r="N757" t="n">
        <v>5.5</v>
      </c>
      <c r="O757" s="12" t="n">
        <v>45003</v>
      </c>
      <c r="P757" t="n">
        <v>11</v>
      </c>
      <c r="Q757" t="inlineStr">
        <is>
          <t>SI</t>
        </is>
      </c>
      <c r="S757" t="n">
        <v>12100</v>
      </c>
      <c r="V757" t="n">
        <v>7.574109245612703</v>
      </c>
      <c r="W757" s="12" t="n">
        <v>45000</v>
      </c>
      <c r="X757" t="n">
        <v>7.5</v>
      </c>
      <c r="Y757" s="12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2" t="n">
        <v>44993</v>
      </c>
      <c r="H758" t="inlineStr"/>
      <c r="I758" t="n">
        <v>12840</v>
      </c>
      <c r="L758" t="n">
        <v>5.574109245612703</v>
      </c>
      <c r="M758" s="12" t="n">
        <v>44998</v>
      </c>
      <c r="N758" t="n">
        <v>5.5</v>
      </c>
      <c r="O758" s="12" t="n">
        <v>45003</v>
      </c>
      <c r="P758" t="n">
        <v>11</v>
      </c>
      <c r="Q758" t="inlineStr">
        <is>
          <t>SI</t>
        </is>
      </c>
      <c r="S758" t="n">
        <v>12840</v>
      </c>
      <c r="V758" t="n">
        <v>7.574109245612703</v>
      </c>
      <c r="W758" s="12" t="n">
        <v>45000</v>
      </c>
      <c r="X758" t="n">
        <v>7.5</v>
      </c>
      <c r="Y758" s="12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2" t="n">
        <v>44977</v>
      </c>
      <c r="H759" t="inlineStr"/>
      <c r="I759" t="n">
        <v>24000</v>
      </c>
      <c r="L759" t="n">
        <v>5.574109245612703</v>
      </c>
      <c r="M759" s="12" t="n">
        <v>44982</v>
      </c>
      <c r="N759" t="n">
        <v>5.5</v>
      </c>
      <c r="O759" s="12" t="n">
        <v>44987</v>
      </c>
      <c r="P759" t="n">
        <v>25</v>
      </c>
      <c r="Q759" t="inlineStr">
        <is>
          <t>SI</t>
        </is>
      </c>
      <c r="S759" t="n">
        <v>24000</v>
      </c>
      <c r="V759" t="n">
        <v>7.574109245612703</v>
      </c>
      <c r="W759" s="12" t="n">
        <v>44984</v>
      </c>
      <c r="X759" t="n">
        <v>7.5</v>
      </c>
      <c r="Y759" s="12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2" t="n">
        <v>44981</v>
      </c>
      <c r="H760" t="inlineStr"/>
      <c r="I760" t="n">
        <v>24030</v>
      </c>
      <c r="L760" t="n">
        <v>5.574109245612703</v>
      </c>
      <c r="M760" s="12" t="n">
        <v>44986</v>
      </c>
      <c r="N760" t="n">
        <v>5.5</v>
      </c>
      <c r="O760" s="12" t="n">
        <v>44991</v>
      </c>
      <c r="P760" t="n">
        <v>22</v>
      </c>
      <c r="Q760" t="inlineStr">
        <is>
          <t>SI</t>
        </is>
      </c>
      <c r="S760" t="n">
        <v>24030</v>
      </c>
      <c r="V760" t="n">
        <v>7.574109245612703</v>
      </c>
      <c r="W760" s="12" t="n">
        <v>44988</v>
      </c>
      <c r="X760" t="n">
        <v>7.5</v>
      </c>
      <c r="Y760" s="12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2" t="n">
        <v>44995</v>
      </c>
      <c r="H761" t="inlineStr"/>
      <c r="I761" t="n">
        <v>24000.89</v>
      </c>
      <c r="L761" t="n">
        <v>5.574109245612703</v>
      </c>
      <c r="M761" s="12" t="n">
        <v>45000</v>
      </c>
      <c r="N761" t="n">
        <v>5.5</v>
      </c>
      <c r="O761" s="12" t="n">
        <v>45005</v>
      </c>
      <c r="P761" t="n">
        <v>10</v>
      </c>
      <c r="Q761" t="inlineStr">
        <is>
          <t>SI</t>
        </is>
      </c>
      <c r="S761" t="n">
        <v>24000.89</v>
      </c>
      <c r="V761" t="n">
        <v>7.574109245612703</v>
      </c>
      <c r="W761" s="12" t="n">
        <v>45002</v>
      </c>
      <c r="X761" t="n">
        <v>7.5</v>
      </c>
      <c r="Y761" s="12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2" t="n">
        <v>44982</v>
      </c>
      <c r="H762" t="inlineStr"/>
      <c r="I762" t="n">
        <v>1945.62</v>
      </c>
      <c r="L762" t="n">
        <v>4.830303030303031</v>
      </c>
      <c r="M762" s="12" t="n">
        <v>44986</v>
      </c>
      <c r="N762" t="n">
        <v>15</v>
      </c>
      <c r="O762" s="12" t="n">
        <v>45001</v>
      </c>
      <c r="P762" t="n">
        <v>13</v>
      </c>
      <c r="Q762" t="inlineStr">
        <is>
          <t>SI</t>
        </is>
      </c>
      <c r="S762" t="n">
        <v>1945.62</v>
      </c>
      <c r="V762" t="n">
        <v>6.830303030303031</v>
      </c>
      <c r="W762" s="12" t="n">
        <v>44988</v>
      </c>
      <c r="X762" t="n">
        <v>17</v>
      </c>
      <c r="Y762" s="12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2" t="n">
        <v>44982</v>
      </c>
      <c r="H763" t="inlineStr"/>
      <c r="I763" t="n">
        <v>4970</v>
      </c>
      <c r="L763" t="n">
        <v>4.830303030303031</v>
      </c>
      <c r="M763" s="12" t="n">
        <v>44986</v>
      </c>
      <c r="N763" t="n">
        <v>15</v>
      </c>
      <c r="O763" s="12" t="n">
        <v>45001</v>
      </c>
      <c r="P763" t="n">
        <v>13</v>
      </c>
      <c r="Q763" t="inlineStr">
        <is>
          <t>SI</t>
        </is>
      </c>
      <c r="S763" t="n">
        <v>4970</v>
      </c>
      <c r="V763" t="n">
        <v>6.830303030303031</v>
      </c>
      <c r="W763" s="12" t="n">
        <v>44988</v>
      </c>
      <c r="X763" t="n">
        <v>17</v>
      </c>
      <c r="Y763" s="12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2" t="n">
        <v>44982</v>
      </c>
      <c r="H764" t="inlineStr"/>
      <c r="I764" t="n">
        <v>4968.38</v>
      </c>
      <c r="L764" t="n">
        <v>4.830303030303031</v>
      </c>
      <c r="M764" s="12" t="n">
        <v>44986</v>
      </c>
      <c r="N764" t="n">
        <v>15</v>
      </c>
      <c r="O764" s="12" t="n">
        <v>45001</v>
      </c>
      <c r="P764" t="n">
        <v>13</v>
      </c>
      <c r="Q764" t="inlineStr">
        <is>
          <t>SI</t>
        </is>
      </c>
      <c r="S764" t="n">
        <v>4968.38</v>
      </c>
      <c r="V764" t="n">
        <v>6.830303030303031</v>
      </c>
      <c r="W764" s="12" t="n">
        <v>44988</v>
      </c>
      <c r="X764" t="n">
        <v>17</v>
      </c>
      <c r="Y764" s="12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2" t="n">
        <v>44982</v>
      </c>
      <c r="H765" t="inlineStr"/>
      <c r="I765" t="n">
        <v>3015.54</v>
      </c>
      <c r="L765" t="n">
        <v>4.830303030303031</v>
      </c>
      <c r="M765" s="12" t="n">
        <v>44986</v>
      </c>
      <c r="N765" t="n">
        <v>15</v>
      </c>
      <c r="O765" s="12" t="n">
        <v>45001</v>
      </c>
      <c r="P765" t="n">
        <v>13</v>
      </c>
      <c r="Q765" t="inlineStr">
        <is>
          <t>SI</t>
        </is>
      </c>
      <c r="S765" t="n">
        <v>3015.54</v>
      </c>
      <c r="V765" t="n">
        <v>6.830303030303031</v>
      </c>
      <c r="W765" s="12" t="n">
        <v>44988</v>
      </c>
      <c r="X765" t="n">
        <v>17</v>
      </c>
      <c r="Y765" s="12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2" t="n">
        <v>44982</v>
      </c>
      <c r="H766" t="inlineStr"/>
      <c r="I766" t="n">
        <v>4003.03</v>
      </c>
      <c r="L766" t="n">
        <v>4.830303030303031</v>
      </c>
      <c r="M766" s="12" t="n">
        <v>44986</v>
      </c>
      <c r="N766" t="n">
        <v>15</v>
      </c>
      <c r="O766" s="12" t="n">
        <v>45001</v>
      </c>
      <c r="P766" t="n">
        <v>13</v>
      </c>
      <c r="Q766" t="inlineStr">
        <is>
          <t>SI</t>
        </is>
      </c>
      <c r="S766" t="n">
        <v>4003.03</v>
      </c>
      <c r="V766" t="n">
        <v>6.830303030303031</v>
      </c>
      <c r="W766" s="12" t="n">
        <v>44988</v>
      </c>
      <c r="X766" t="n">
        <v>17</v>
      </c>
      <c r="Y766" s="12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2" t="n">
        <v>44982</v>
      </c>
      <c r="H767" t="inlineStr"/>
      <c r="I767" t="n">
        <v>5083.53</v>
      </c>
      <c r="L767" t="n">
        <v>4.830303030303031</v>
      </c>
      <c r="M767" s="12" t="n">
        <v>44986</v>
      </c>
      <c r="N767" t="n">
        <v>15</v>
      </c>
      <c r="O767" s="12" t="n">
        <v>45001</v>
      </c>
      <c r="P767" t="n">
        <v>13</v>
      </c>
      <c r="Q767" t="inlineStr">
        <is>
          <t>SI</t>
        </is>
      </c>
      <c r="S767" t="n">
        <v>5083.53</v>
      </c>
      <c r="V767" t="n">
        <v>6.830303030303031</v>
      </c>
      <c r="W767" s="12" t="n">
        <v>44988</v>
      </c>
      <c r="X767" t="n">
        <v>17</v>
      </c>
      <c r="Y767" s="12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2" t="n">
        <v>45035</v>
      </c>
      <c r="H768" t="inlineStr"/>
      <c r="K768" t="n">
        <v>24000</v>
      </c>
      <c r="L768" t="n">
        <v>5.142011834319526</v>
      </c>
      <c r="M768" s="12" t="n">
        <v>45040</v>
      </c>
      <c r="N768" t="n">
        <v>7.5</v>
      </c>
      <c r="O768" s="13" t="n">
        <v>45047</v>
      </c>
      <c r="P768" t="n">
        <v>26</v>
      </c>
      <c r="Q768" t="inlineStr">
        <is>
          <t>SI</t>
        </is>
      </c>
      <c r="U768" s="14" t="n">
        <v>24000</v>
      </c>
      <c r="V768" t="n">
        <v>7.142011834319526</v>
      </c>
      <c r="W768" s="12" t="n">
        <v>45042</v>
      </c>
      <c r="X768" t="n">
        <v>9.5</v>
      </c>
      <c r="Y768" s="12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2" t="n">
        <v>44993</v>
      </c>
      <c r="H769" t="inlineStr"/>
      <c r="I769" t="n">
        <v>20124</v>
      </c>
      <c r="L769" t="n">
        <v>5.574109245612703</v>
      </c>
      <c r="M769" s="12" t="n">
        <v>44998</v>
      </c>
      <c r="N769" t="n">
        <v>5.5</v>
      </c>
      <c r="O769" s="12" t="n">
        <v>45003</v>
      </c>
      <c r="P769" t="n">
        <v>11</v>
      </c>
      <c r="Q769" t="inlineStr">
        <is>
          <t>SI</t>
        </is>
      </c>
      <c r="S769" t="n">
        <v>20124</v>
      </c>
      <c r="V769" t="n">
        <v>7.574109245612703</v>
      </c>
      <c r="W769" s="12" t="n">
        <v>45000</v>
      </c>
      <c r="X769" t="n">
        <v>7.5</v>
      </c>
      <c r="Y769" s="12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2" t="n">
        <v>44993</v>
      </c>
      <c r="H770" t="inlineStr"/>
      <c r="I770" t="n">
        <v>4878</v>
      </c>
      <c r="L770" t="n">
        <v>5.574109245612703</v>
      </c>
      <c r="M770" s="12" t="n">
        <v>44998</v>
      </c>
      <c r="N770" t="n">
        <v>5.5</v>
      </c>
      <c r="O770" s="12" t="n">
        <v>45003</v>
      </c>
      <c r="P770" t="n">
        <v>11</v>
      </c>
      <c r="Q770" t="inlineStr">
        <is>
          <t>SI</t>
        </is>
      </c>
      <c r="S770" t="n">
        <v>4878</v>
      </c>
      <c r="V770" t="n">
        <v>7.574109245612703</v>
      </c>
      <c r="W770" s="12" t="n">
        <v>45000</v>
      </c>
      <c r="X770" t="n">
        <v>7.5</v>
      </c>
      <c r="Y770" s="12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2" t="n">
        <v>44978</v>
      </c>
      <c r="H771" t="inlineStr"/>
      <c r="I771" t="n">
        <v>18143.68</v>
      </c>
      <c r="L771" t="n">
        <v>7.5</v>
      </c>
      <c r="M771" s="12" t="n">
        <v>44985</v>
      </c>
      <c r="N771" t="n">
        <v>9.5</v>
      </c>
      <c r="O771" s="12" t="n">
        <v>44994</v>
      </c>
      <c r="P771" t="n">
        <v>19</v>
      </c>
      <c r="Q771" t="inlineStr">
        <is>
          <t>SI</t>
        </is>
      </c>
      <c r="S771" t="n">
        <v>18143.68</v>
      </c>
      <c r="V771" t="n">
        <v>9.5</v>
      </c>
      <c r="W771" s="12" t="n">
        <v>44987</v>
      </c>
      <c r="X771" t="n">
        <v>11.5</v>
      </c>
      <c r="Y771" s="12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2" t="n">
        <v>44986</v>
      </c>
      <c r="H772" t="inlineStr"/>
      <c r="I772" t="n">
        <v>19958.048</v>
      </c>
      <c r="L772" t="n">
        <v>7.5</v>
      </c>
      <c r="M772" s="12" t="n">
        <v>44993</v>
      </c>
      <c r="N772" t="n">
        <v>9.5</v>
      </c>
      <c r="O772" s="12" t="n">
        <v>45002</v>
      </c>
      <c r="P772" t="n">
        <v>12</v>
      </c>
      <c r="Q772" t="inlineStr">
        <is>
          <t>SI</t>
        </is>
      </c>
      <c r="S772" t="n">
        <v>19958.048</v>
      </c>
      <c r="V772" t="n">
        <v>9.5</v>
      </c>
      <c r="W772" s="12" t="n">
        <v>44995</v>
      </c>
      <c r="X772" t="n">
        <v>11.5</v>
      </c>
      <c r="Y772" s="12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2" t="n">
        <v>44978</v>
      </c>
      <c r="H773" t="inlineStr"/>
      <c r="I773" t="n">
        <v>19958.048</v>
      </c>
      <c r="L773" t="n">
        <v>7.5</v>
      </c>
      <c r="M773" s="12" t="n">
        <v>44985</v>
      </c>
      <c r="N773" t="n">
        <v>9.5</v>
      </c>
      <c r="O773" s="12" t="n">
        <v>44994</v>
      </c>
      <c r="P773" t="n">
        <v>19</v>
      </c>
      <c r="Q773" t="inlineStr">
        <is>
          <t>SI</t>
        </is>
      </c>
      <c r="S773" t="n">
        <v>19958.048</v>
      </c>
      <c r="V773" t="n">
        <v>9.5</v>
      </c>
      <c r="W773" s="12" t="n">
        <v>44987</v>
      </c>
      <c r="X773" t="n">
        <v>11.5</v>
      </c>
      <c r="Y773" s="12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2" t="n">
        <v>44997</v>
      </c>
      <c r="H774" t="inlineStr"/>
      <c r="I774" t="n">
        <v>24000</v>
      </c>
      <c r="L774" t="n">
        <v>4.830303030303031</v>
      </c>
      <c r="M774" s="12" t="n">
        <v>45001</v>
      </c>
      <c r="N774" t="n">
        <v>15</v>
      </c>
      <c r="O774" s="12" t="n">
        <v>45016</v>
      </c>
      <c r="P774" t="n">
        <v>0</v>
      </c>
      <c r="Q774" t="inlineStr">
        <is>
          <t>Mes 4</t>
        </is>
      </c>
      <c r="S774" t="n">
        <v>24000</v>
      </c>
      <c r="V774" t="n">
        <v>6.830303030303031</v>
      </c>
      <c r="W774" s="12" t="n">
        <v>45003</v>
      </c>
      <c r="X774" t="n">
        <v>17</v>
      </c>
      <c r="Y774" s="12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2" t="n">
        <v>44985</v>
      </c>
      <c r="H775" t="inlineStr"/>
      <c r="I775" t="n">
        <v>24000</v>
      </c>
      <c r="L775" t="n">
        <v>4.830303030303031</v>
      </c>
      <c r="M775" s="12" t="n">
        <v>44989</v>
      </c>
      <c r="N775" t="n">
        <v>15</v>
      </c>
      <c r="O775" s="12" t="n">
        <v>45004</v>
      </c>
      <c r="P775" t="n">
        <v>11</v>
      </c>
      <c r="Q775" t="inlineStr">
        <is>
          <t>SI</t>
        </is>
      </c>
      <c r="S775" t="n">
        <v>24000</v>
      </c>
      <c r="V775" t="n">
        <v>6.830303030303031</v>
      </c>
      <c r="W775" s="12" t="n">
        <v>44991</v>
      </c>
      <c r="X775" t="n">
        <v>17</v>
      </c>
      <c r="Y775" s="12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2" t="n">
        <v>44982</v>
      </c>
      <c r="H776" t="inlineStr"/>
      <c r="I776" t="n">
        <v>24000</v>
      </c>
      <c r="L776" t="n">
        <v>4.830303030303031</v>
      </c>
      <c r="M776" s="12" t="n">
        <v>44986</v>
      </c>
      <c r="N776" t="n">
        <v>15</v>
      </c>
      <c r="O776" s="12" t="n">
        <v>45001</v>
      </c>
      <c r="P776" t="n">
        <v>13</v>
      </c>
      <c r="Q776" t="inlineStr">
        <is>
          <t>SI</t>
        </is>
      </c>
      <c r="S776" t="n">
        <v>24000</v>
      </c>
      <c r="V776" t="n">
        <v>6.830303030303031</v>
      </c>
      <c r="W776" s="12" t="n">
        <v>44988</v>
      </c>
      <c r="X776" t="n">
        <v>17</v>
      </c>
      <c r="Y776" s="12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2" t="n">
        <v>44997</v>
      </c>
      <c r="H777" t="inlineStr"/>
      <c r="I777" t="n">
        <v>24000</v>
      </c>
      <c r="L777" t="n">
        <v>4.830303030303031</v>
      </c>
      <c r="M777" s="12" t="n">
        <v>45001</v>
      </c>
      <c r="N777" t="n">
        <v>15</v>
      </c>
      <c r="O777" s="12" t="n">
        <v>45016</v>
      </c>
      <c r="P777" t="n">
        <v>0</v>
      </c>
      <c r="Q777" t="inlineStr">
        <is>
          <t>Mes 4</t>
        </is>
      </c>
      <c r="S777" t="n">
        <v>24000</v>
      </c>
      <c r="V777" t="n">
        <v>6.830303030303031</v>
      </c>
      <c r="W777" s="12" t="n">
        <v>45003</v>
      </c>
      <c r="X777" t="n">
        <v>17</v>
      </c>
      <c r="Y777" s="12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2" t="n">
        <v>44978</v>
      </c>
      <c r="H778" t="inlineStr"/>
      <c r="I778" t="n">
        <v>24000</v>
      </c>
      <c r="L778" t="n">
        <v>5.574109245612703</v>
      </c>
      <c r="M778" s="12" t="n">
        <v>44983</v>
      </c>
      <c r="N778" t="n">
        <v>5.5</v>
      </c>
      <c r="O778" s="12" t="n">
        <v>44988</v>
      </c>
      <c r="P778" t="n">
        <v>24</v>
      </c>
      <c r="Q778" t="inlineStr">
        <is>
          <t>SI</t>
        </is>
      </c>
      <c r="S778" t="n">
        <v>24000</v>
      </c>
      <c r="V778" t="n">
        <v>7.574109245612703</v>
      </c>
      <c r="W778" s="12" t="n">
        <v>44985</v>
      </c>
      <c r="X778" t="n">
        <v>7.5</v>
      </c>
      <c r="Y778" s="12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2" t="n">
        <v>44977</v>
      </c>
      <c r="H779" t="inlineStr"/>
      <c r="I779" t="n">
        <v>22968</v>
      </c>
      <c r="L779" t="n">
        <v>5.574109245612703</v>
      </c>
      <c r="M779" s="12" t="n">
        <v>44982</v>
      </c>
      <c r="N779" t="n">
        <v>5.5</v>
      </c>
      <c r="O779" s="12" t="n">
        <v>44987</v>
      </c>
      <c r="P779" t="n">
        <v>25</v>
      </c>
      <c r="Q779" t="inlineStr">
        <is>
          <t>SI</t>
        </is>
      </c>
      <c r="S779" t="n">
        <v>22968</v>
      </c>
      <c r="V779" t="n">
        <v>7.574109245612703</v>
      </c>
      <c r="W779" s="12" t="n">
        <v>44984</v>
      </c>
      <c r="X779" t="n">
        <v>7.5</v>
      </c>
      <c r="Y779" s="12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2" t="n">
        <v>44981</v>
      </c>
      <c r="H780" t="inlineStr"/>
      <c r="I780" t="n">
        <v>19800</v>
      </c>
      <c r="L780" t="n">
        <v>5.574109245612703</v>
      </c>
      <c r="M780" s="12" t="n">
        <v>44986</v>
      </c>
      <c r="N780" t="n">
        <v>5.5</v>
      </c>
      <c r="O780" s="12" t="n">
        <v>44991</v>
      </c>
      <c r="P780" t="n">
        <v>22</v>
      </c>
      <c r="Q780" t="inlineStr">
        <is>
          <t>SI</t>
        </is>
      </c>
      <c r="S780" t="n">
        <v>19800</v>
      </c>
      <c r="V780" t="n">
        <v>7.574109245612703</v>
      </c>
      <c r="W780" s="12" t="n">
        <v>44988</v>
      </c>
      <c r="X780" t="n">
        <v>7.5</v>
      </c>
      <c r="Y780" s="12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2" t="n">
        <v>44986</v>
      </c>
      <c r="H781" t="inlineStr"/>
      <c r="I781" t="n">
        <v>19758.46752</v>
      </c>
      <c r="L781" t="n">
        <v>7.5</v>
      </c>
      <c r="M781" s="12" t="n">
        <v>44993</v>
      </c>
      <c r="N781" t="n">
        <v>9.5</v>
      </c>
      <c r="O781" s="12" t="n">
        <v>45002</v>
      </c>
      <c r="P781" t="n">
        <v>12</v>
      </c>
      <c r="Q781" t="inlineStr">
        <is>
          <t>SI</t>
        </is>
      </c>
      <c r="S781" t="n">
        <v>19758.46752</v>
      </c>
      <c r="V781" t="n">
        <v>9.5</v>
      </c>
      <c r="W781" s="12" t="n">
        <v>44995</v>
      </c>
      <c r="X781" t="n">
        <v>11.5</v>
      </c>
      <c r="Y781" s="12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2" t="n">
        <v>44995</v>
      </c>
      <c r="H782" t="inlineStr"/>
      <c r="I782" t="n">
        <v>24101.81</v>
      </c>
      <c r="L782" t="n">
        <v>5.574109245612703</v>
      </c>
      <c r="M782" s="12" t="n">
        <v>45000</v>
      </c>
      <c r="N782" t="n">
        <v>5.5</v>
      </c>
      <c r="O782" s="12" t="n">
        <v>45005</v>
      </c>
      <c r="P782" t="n">
        <v>10</v>
      </c>
      <c r="Q782" t="inlineStr">
        <is>
          <t>SI</t>
        </is>
      </c>
      <c r="S782" t="n">
        <v>24101.81</v>
      </c>
      <c r="V782" t="n">
        <v>7.574109245612703</v>
      </c>
      <c r="W782" s="12" t="n">
        <v>45002</v>
      </c>
      <c r="X782" t="n">
        <v>7.5</v>
      </c>
      <c r="Y782" s="12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2" t="n">
        <v>44981</v>
      </c>
      <c r="H783" t="inlineStr"/>
      <c r="I783" t="n">
        <v>23750</v>
      </c>
      <c r="L783" t="n">
        <v>5.574109245612703</v>
      </c>
      <c r="M783" s="12" t="n">
        <v>44986</v>
      </c>
      <c r="N783" t="n">
        <v>5.5</v>
      </c>
      <c r="O783" s="12" t="n">
        <v>44991</v>
      </c>
      <c r="P783" t="n">
        <v>22</v>
      </c>
      <c r="Q783" t="inlineStr">
        <is>
          <t>SI</t>
        </is>
      </c>
      <c r="S783" t="n">
        <v>23750</v>
      </c>
      <c r="V783" t="n">
        <v>7.574109245612703</v>
      </c>
      <c r="W783" s="12" t="n">
        <v>44988</v>
      </c>
      <c r="X783" t="n">
        <v>7.5</v>
      </c>
      <c r="Y783" s="12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2" t="n">
        <v>44981</v>
      </c>
      <c r="H784" t="inlineStr"/>
      <c r="I784" t="n">
        <v>24340</v>
      </c>
      <c r="L784" t="n">
        <v>5.574109245612703</v>
      </c>
      <c r="M784" s="12" t="n">
        <v>44986</v>
      </c>
      <c r="N784" t="n">
        <v>5.5</v>
      </c>
      <c r="O784" s="12" t="n">
        <v>44991</v>
      </c>
      <c r="P784" t="n">
        <v>22</v>
      </c>
      <c r="Q784" t="inlineStr">
        <is>
          <t>SI</t>
        </is>
      </c>
      <c r="S784" t="n">
        <v>24340</v>
      </c>
      <c r="V784" t="n">
        <v>7.574109245612703</v>
      </c>
      <c r="W784" s="12" t="n">
        <v>44988</v>
      </c>
      <c r="X784" t="n">
        <v>7.5</v>
      </c>
      <c r="Y784" s="12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2" t="n">
        <v>44995</v>
      </c>
      <c r="H785" t="inlineStr"/>
      <c r="I785" t="n">
        <v>22155</v>
      </c>
      <c r="L785" t="n">
        <v>5.574109245612703</v>
      </c>
      <c r="M785" s="12" t="n">
        <v>45000</v>
      </c>
      <c r="N785" t="n">
        <v>5.5</v>
      </c>
      <c r="O785" s="12" t="n">
        <v>45005</v>
      </c>
      <c r="P785" t="n">
        <v>10</v>
      </c>
      <c r="Q785" t="inlineStr">
        <is>
          <t>SI</t>
        </is>
      </c>
      <c r="S785" t="n">
        <v>22155</v>
      </c>
      <c r="V785" t="n">
        <v>7.574109245612703</v>
      </c>
      <c r="W785" s="12" t="n">
        <v>45002</v>
      </c>
      <c r="X785" t="n">
        <v>7.5</v>
      </c>
      <c r="Y785" s="12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2" t="n">
        <v>44978</v>
      </c>
      <c r="H786" t="inlineStr"/>
      <c r="I786" t="n">
        <v>24380</v>
      </c>
      <c r="L786" t="n">
        <v>5.574109245612703</v>
      </c>
      <c r="M786" s="12" t="n">
        <v>44983</v>
      </c>
      <c r="N786" t="n">
        <v>5.5</v>
      </c>
      <c r="O786" s="12" t="n">
        <v>44988</v>
      </c>
      <c r="P786" t="n">
        <v>24</v>
      </c>
      <c r="Q786" t="inlineStr">
        <is>
          <t>SI</t>
        </is>
      </c>
      <c r="S786" t="n">
        <v>24380</v>
      </c>
      <c r="V786" t="n">
        <v>7.574109245612703</v>
      </c>
      <c r="W786" s="12" t="n">
        <v>44985</v>
      </c>
      <c r="X786" t="n">
        <v>7.5</v>
      </c>
      <c r="Y786" s="12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2" t="n">
        <v>44978</v>
      </c>
      <c r="H787" t="inlineStr"/>
      <c r="I787" t="n">
        <v>24480</v>
      </c>
      <c r="L787" t="n">
        <v>5.574109245612703</v>
      </c>
      <c r="M787" s="12" t="n">
        <v>44983</v>
      </c>
      <c r="N787" t="n">
        <v>5.5</v>
      </c>
      <c r="O787" s="12" t="n">
        <v>44988</v>
      </c>
      <c r="P787" t="n">
        <v>24</v>
      </c>
      <c r="Q787" t="inlineStr">
        <is>
          <t>SI</t>
        </is>
      </c>
      <c r="S787" t="n">
        <v>24480</v>
      </c>
      <c r="V787" t="n">
        <v>7.574109245612703</v>
      </c>
      <c r="W787" s="12" t="n">
        <v>44985</v>
      </c>
      <c r="X787" t="n">
        <v>7.5</v>
      </c>
      <c r="Y787" s="12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2" t="n">
        <v>44977</v>
      </c>
      <c r="H788" t="inlineStr"/>
      <c r="I788" t="n">
        <v>24000</v>
      </c>
      <c r="L788" t="n">
        <v>5.574109245612703</v>
      </c>
      <c r="M788" s="12" t="n">
        <v>44982</v>
      </c>
      <c r="N788" t="n">
        <v>5.5</v>
      </c>
      <c r="O788" s="12" t="n">
        <v>44987</v>
      </c>
      <c r="P788" t="n">
        <v>25</v>
      </c>
      <c r="Q788" t="inlineStr">
        <is>
          <t>SI</t>
        </is>
      </c>
      <c r="S788" t="n">
        <v>24000</v>
      </c>
      <c r="V788" t="n">
        <v>7.574109245612703</v>
      </c>
      <c r="W788" s="12" t="n">
        <v>44984</v>
      </c>
      <c r="X788" t="n">
        <v>7.5</v>
      </c>
      <c r="Y788" s="12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2" t="n">
        <v>44977</v>
      </c>
      <c r="H789" t="inlineStr"/>
      <c r="I789" t="n">
        <v>24000</v>
      </c>
      <c r="L789" t="n">
        <v>5.574109245612703</v>
      </c>
      <c r="M789" s="12" t="n">
        <v>44982</v>
      </c>
      <c r="N789" t="n">
        <v>5.5</v>
      </c>
      <c r="O789" s="12" t="n">
        <v>44987</v>
      </c>
      <c r="P789" t="n">
        <v>25</v>
      </c>
      <c r="Q789" t="inlineStr">
        <is>
          <t>SI</t>
        </is>
      </c>
      <c r="S789" t="n">
        <v>24000</v>
      </c>
      <c r="V789" t="n">
        <v>7.574109245612703</v>
      </c>
      <c r="W789" s="12" t="n">
        <v>44984</v>
      </c>
      <c r="X789" t="n">
        <v>7.5</v>
      </c>
      <c r="Y789" s="12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2" t="n">
        <v>45024</v>
      </c>
      <c r="H790" t="inlineStr"/>
      <c r="J790" t="n">
        <v>24000</v>
      </c>
      <c r="T790" t="n">
        <v>24000</v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2" t="n">
        <v>44982</v>
      </c>
      <c r="H791" t="inlineStr"/>
      <c r="I791" t="n">
        <v>2003.48</v>
      </c>
      <c r="L791" t="n">
        <v>4.830303030303031</v>
      </c>
      <c r="M791" s="12" t="n">
        <v>44986</v>
      </c>
      <c r="N791" t="n">
        <v>15</v>
      </c>
      <c r="O791" s="12" t="n">
        <v>45001</v>
      </c>
      <c r="P791" t="n">
        <v>13</v>
      </c>
      <c r="Q791" t="inlineStr">
        <is>
          <t>SI</t>
        </is>
      </c>
      <c r="S791" t="n">
        <v>2003.48</v>
      </c>
      <c r="V791" t="n">
        <v>6.830303030303031</v>
      </c>
      <c r="W791" s="12" t="n">
        <v>44988</v>
      </c>
      <c r="X791" t="n">
        <v>17</v>
      </c>
      <c r="Y791" s="12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2" t="n">
        <v>44982</v>
      </c>
      <c r="H792" t="inlineStr"/>
      <c r="I792" t="n">
        <v>1290.46</v>
      </c>
      <c r="L792" t="n">
        <v>4.830303030303031</v>
      </c>
      <c r="M792" s="12" t="n">
        <v>44986</v>
      </c>
      <c r="N792" t="n">
        <v>15</v>
      </c>
      <c r="O792" s="12" t="n">
        <v>45001</v>
      </c>
      <c r="P792" t="n">
        <v>13</v>
      </c>
      <c r="Q792" t="inlineStr">
        <is>
          <t>SI</t>
        </is>
      </c>
      <c r="S792" t="n">
        <v>1290.46</v>
      </c>
      <c r="V792" t="n">
        <v>6.830303030303031</v>
      </c>
      <c r="W792" s="12" t="n">
        <v>44988</v>
      </c>
      <c r="X792" t="n">
        <v>17</v>
      </c>
      <c r="Y792" s="12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2" t="n">
        <v>44982</v>
      </c>
      <c r="H793" t="inlineStr"/>
      <c r="I793" t="n">
        <v>8707.879999999999</v>
      </c>
      <c r="L793" t="n">
        <v>4.830303030303031</v>
      </c>
      <c r="M793" s="12" t="n">
        <v>44986</v>
      </c>
      <c r="N793" t="n">
        <v>15</v>
      </c>
      <c r="O793" s="12" t="n">
        <v>45001</v>
      </c>
      <c r="P793" t="n">
        <v>13</v>
      </c>
      <c r="Q793" t="inlineStr">
        <is>
          <t>SI</t>
        </is>
      </c>
      <c r="S793" t="n">
        <v>8707.879999999999</v>
      </c>
      <c r="V793" t="n">
        <v>6.830303030303031</v>
      </c>
      <c r="W793" s="12" t="n">
        <v>44988</v>
      </c>
      <c r="X793" t="n">
        <v>17</v>
      </c>
      <c r="Y793" s="12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2" t="n">
        <v>44982</v>
      </c>
      <c r="H794" t="inlineStr"/>
      <c r="I794" t="n">
        <v>1024.51</v>
      </c>
      <c r="L794" t="n">
        <v>4.830303030303031</v>
      </c>
      <c r="M794" s="12" t="n">
        <v>44986</v>
      </c>
      <c r="N794" t="n">
        <v>15</v>
      </c>
      <c r="O794" s="12" t="n">
        <v>45001</v>
      </c>
      <c r="P794" t="n">
        <v>13</v>
      </c>
      <c r="Q794" t="inlineStr">
        <is>
          <t>SI</t>
        </is>
      </c>
      <c r="S794" t="n">
        <v>1024.51</v>
      </c>
      <c r="V794" t="n">
        <v>6.830303030303031</v>
      </c>
      <c r="W794" s="12" t="n">
        <v>44988</v>
      </c>
      <c r="X794" t="n">
        <v>17</v>
      </c>
      <c r="Y794" s="12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2" t="n">
        <v>44982</v>
      </c>
      <c r="H795" t="inlineStr"/>
      <c r="I795" t="n">
        <v>5008.52</v>
      </c>
      <c r="L795" t="n">
        <v>4.830303030303031</v>
      </c>
      <c r="M795" s="12" t="n">
        <v>44986</v>
      </c>
      <c r="N795" t="n">
        <v>15</v>
      </c>
      <c r="O795" s="12" t="n">
        <v>45001</v>
      </c>
      <c r="P795" t="n">
        <v>13</v>
      </c>
      <c r="Q795" t="inlineStr">
        <is>
          <t>SI</t>
        </is>
      </c>
      <c r="S795" t="n">
        <v>5008.52</v>
      </c>
      <c r="V795" t="n">
        <v>6.830303030303031</v>
      </c>
      <c r="W795" s="12" t="n">
        <v>44988</v>
      </c>
      <c r="X795" t="n">
        <v>17</v>
      </c>
      <c r="Y795" s="12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2" t="n">
        <v>44982</v>
      </c>
      <c r="H796" t="inlineStr"/>
      <c r="I796" t="n">
        <v>6017.71</v>
      </c>
      <c r="L796" t="n">
        <v>4.830303030303031</v>
      </c>
      <c r="M796" s="12" t="n">
        <v>44986</v>
      </c>
      <c r="N796" t="n">
        <v>15</v>
      </c>
      <c r="O796" s="12" t="n">
        <v>45001</v>
      </c>
      <c r="P796" t="n">
        <v>13</v>
      </c>
      <c r="Q796" t="inlineStr">
        <is>
          <t>SI</t>
        </is>
      </c>
      <c r="S796" t="n">
        <v>6017.71</v>
      </c>
      <c r="V796" t="n">
        <v>6.830303030303031</v>
      </c>
      <c r="W796" s="12" t="n">
        <v>44988</v>
      </c>
      <c r="X796" t="n">
        <v>17</v>
      </c>
      <c r="Y796" s="12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2" t="n">
        <v>44981</v>
      </c>
      <c r="H797" t="inlineStr"/>
      <c r="I797" t="n">
        <v>8090</v>
      </c>
      <c r="L797" t="n">
        <v>5.574109245612703</v>
      </c>
      <c r="M797" s="12" t="n">
        <v>44986</v>
      </c>
      <c r="N797" t="n">
        <v>5.5</v>
      </c>
      <c r="O797" s="12" t="n">
        <v>44991</v>
      </c>
      <c r="P797" t="n">
        <v>22</v>
      </c>
      <c r="Q797" t="inlineStr">
        <is>
          <t>SI</t>
        </is>
      </c>
      <c r="S797" t="n">
        <v>8090</v>
      </c>
      <c r="V797" t="n">
        <v>7.574109245612703</v>
      </c>
      <c r="W797" s="12" t="n">
        <v>44988</v>
      </c>
      <c r="X797" t="n">
        <v>7.5</v>
      </c>
      <c r="Y797" s="12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2" t="n">
        <v>44981</v>
      </c>
      <c r="H798" t="inlineStr"/>
      <c r="I798" t="n">
        <v>16605</v>
      </c>
      <c r="L798" t="n">
        <v>5.574109245612703</v>
      </c>
      <c r="M798" s="12" t="n">
        <v>44986</v>
      </c>
      <c r="N798" t="n">
        <v>5.5</v>
      </c>
      <c r="O798" s="12" t="n">
        <v>44991</v>
      </c>
      <c r="P798" t="n">
        <v>22</v>
      </c>
      <c r="Q798" t="inlineStr">
        <is>
          <t>SI</t>
        </is>
      </c>
      <c r="S798" t="n">
        <v>16605</v>
      </c>
      <c r="V798" t="n">
        <v>7.574109245612703</v>
      </c>
      <c r="W798" s="12" t="n">
        <v>44988</v>
      </c>
      <c r="X798" t="n">
        <v>7.5</v>
      </c>
      <c r="Y798" s="12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2" t="n">
        <v>44978</v>
      </c>
      <c r="H799" t="inlineStr"/>
      <c r="I799" t="n">
        <v>24000</v>
      </c>
      <c r="L799" t="n">
        <v>5.574109245612703</v>
      </c>
      <c r="M799" s="12" t="n">
        <v>44983</v>
      </c>
      <c r="N799" t="n">
        <v>5.5</v>
      </c>
      <c r="O799" s="12" t="n">
        <v>44988</v>
      </c>
      <c r="P799" t="n">
        <v>24</v>
      </c>
      <c r="Q799" t="inlineStr">
        <is>
          <t>SI</t>
        </is>
      </c>
      <c r="S799" t="n">
        <v>24000</v>
      </c>
      <c r="V799" t="n">
        <v>7.574109245612703</v>
      </c>
      <c r="W799" s="12" t="n">
        <v>44985</v>
      </c>
      <c r="X799" t="n">
        <v>7.5</v>
      </c>
      <c r="Y799" s="12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2" t="n">
        <v>44981</v>
      </c>
      <c r="H800" t="inlineStr"/>
      <c r="I800" t="n">
        <v>8796.459999999999</v>
      </c>
      <c r="L800" t="n">
        <v>5.574109245612703</v>
      </c>
      <c r="M800" s="12" t="n">
        <v>44986</v>
      </c>
      <c r="N800" t="n">
        <v>5.5</v>
      </c>
      <c r="O800" s="12" t="n">
        <v>44991</v>
      </c>
      <c r="P800" t="n">
        <v>22</v>
      </c>
      <c r="Q800" t="inlineStr">
        <is>
          <t>SI</t>
        </is>
      </c>
      <c r="S800" t="n">
        <v>8796.459999999999</v>
      </c>
      <c r="V800" t="n">
        <v>7.574109245612703</v>
      </c>
      <c r="W800" s="12" t="n">
        <v>44988</v>
      </c>
      <c r="X800" t="n">
        <v>7.5</v>
      </c>
      <c r="Y800" s="12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2" t="n">
        <v>44981</v>
      </c>
      <c r="H801" t="inlineStr"/>
      <c r="I801" t="n">
        <v>15480.91</v>
      </c>
      <c r="L801" t="n">
        <v>5.574109245612703</v>
      </c>
      <c r="M801" s="12" t="n">
        <v>44986</v>
      </c>
      <c r="N801" t="n">
        <v>5.5</v>
      </c>
      <c r="O801" s="12" t="n">
        <v>44991</v>
      </c>
      <c r="P801" t="n">
        <v>22</v>
      </c>
      <c r="Q801" t="inlineStr">
        <is>
          <t>SI</t>
        </is>
      </c>
      <c r="S801" t="n">
        <v>15480.91</v>
      </c>
      <c r="V801" t="n">
        <v>7.574109245612703</v>
      </c>
      <c r="W801" s="12" t="n">
        <v>44988</v>
      </c>
      <c r="X801" t="n">
        <v>7.5</v>
      </c>
      <c r="Y801" s="12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2" t="n">
        <v>44980</v>
      </c>
      <c r="H802" t="inlineStr"/>
      <c r="I802" t="n">
        <v>22273.29</v>
      </c>
      <c r="L802" t="n">
        <v>5.574109245612703</v>
      </c>
      <c r="M802" s="12" t="n">
        <v>44985</v>
      </c>
      <c r="N802" t="n">
        <v>5.5</v>
      </c>
      <c r="O802" s="12" t="n">
        <v>44990</v>
      </c>
      <c r="P802" t="n">
        <v>23</v>
      </c>
      <c r="Q802" t="inlineStr">
        <is>
          <t>SI</t>
        </is>
      </c>
      <c r="S802" t="n">
        <v>22273.29</v>
      </c>
      <c r="V802" t="n">
        <v>7.574109245612703</v>
      </c>
      <c r="W802" s="12" t="n">
        <v>44987</v>
      </c>
      <c r="X802" t="n">
        <v>7.5</v>
      </c>
      <c r="Y802" s="12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2" t="n">
        <v>44980</v>
      </c>
      <c r="H803" t="inlineStr"/>
      <c r="I803" t="n">
        <v>22089.41</v>
      </c>
      <c r="L803" t="n">
        <v>5.574109245612703</v>
      </c>
      <c r="M803" s="12" t="n">
        <v>44985</v>
      </c>
      <c r="N803" t="n">
        <v>5.5</v>
      </c>
      <c r="O803" s="12" t="n">
        <v>44990</v>
      </c>
      <c r="P803" t="n">
        <v>23</v>
      </c>
      <c r="Q803" t="inlineStr">
        <is>
          <t>SI</t>
        </is>
      </c>
      <c r="S803" t="n">
        <v>22089.41</v>
      </c>
      <c r="V803" t="n">
        <v>7.574109245612703</v>
      </c>
      <c r="W803" s="12" t="n">
        <v>44987</v>
      </c>
      <c r="X803" t="n">
        <v>7.5</v>
      </c>
      <c r="Y803" s="12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2" t="n">
        <v>44977</v>
      </c>
      <c r="H804" t="inlineStr"/>
      <c r="I804" t="n">
        <v>24084</v>
      </c>
      <c r="L804" t="n">
        <v>5.574109245612703</v>
      </c>
      <c r="M804" s="12" t="n">
        <v>44982</v>
      </c>
      <c r="N804" t="n">
        <v>5.5</v>
      </c>
      <c r="O804" s="12" t="n">
        <v>44987</v>
      </c>
      <c r="P804" t="n">
        <v>25</v>
      </c>
      <c r="Q804" t="inlineStr">
        <is>
          <t>SI</t>
        </is>
      </c>
      <c r="S804" t="n">
        <v>24084</v>
      </c>
      <c r="V804" t="n">
        <v>7.574109245612703</v>
      </c>
      <c r="W804" s="12" t="n">
        <v>44984</v>
      </c>
      <c r="X804" t="n">
        <v>7.5</v>
      </c>
      <c r="Y804" s="12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2" t="n">
        <v>44977</v>
      </c>
      <c r="H805" t="inlineStr"/>
      <c r="I805" t="n">
        <v>24221.09</v>
      </c>
      <c r="L805" t="n">
        <v>5.574109245612703</v>
      </c>
      <c r="M805" s="12" t="n">
        <v>44982</v>
      </c>
      <c r="N805" t="n">
        <v>5.5</v>
      </c>
      <c r="O805" s="12" t="n">
        <v>44987</v>
      </c>
      <c r="P805" t="n">
        <v>25</v>
      </c>
      <c r="Q805" t="inlineStr">
        <is>
          <t>SI</t>
        </is>
      </c>
      <c r="S805" t="n">
        <v>24221.09</v>
      </c>
      <c r="V805" t="n">
        <v>7.574109245612703</v>
      </c>
      <c r="W805" s="12" t="n">
        <v>44984</v>
      </c>
      <c r="X805" t="n">
        <v>7.5</v>
      </c>
      <c r="Y805" s="12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2" t="n">
        <v>44977</v>
      </c>
      <c r="H806" t="inlineStr"/>
      <c r="I806" t="n">
        <v>11281.11</v>
      </c>
      <c r="L806" t="n">
        <v>5.574109245612703</v>
      </c>
      <c r="M806" s="12" t="n">
        <v>44982</v>
      </c>
      <c r="N806" t="n">
        <v>5.5</v>
      </c>
      <c r="O806" s="12" t="n">
        <v>44987</v>
      </c>
      <c r="P806" t="n">
        <v>25</v>
      </c>
      <c r="Q806" t="inlineStr">
        <is>
          <t>SI</t>
        </is>
      </c>
      <c r="S806" t="n">
        <v>11281.11</v>
      </c>
      <c r="V806" t="n">
        <v>7.574109245612703</v>
      </c>
      <c r="W806" s="12" t="n">
        <v>44984</v>
      </c>
      <c r="X806" t="n">
        <v>7.5</v>
      </c>
      <c r="Y806" s="12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2" t="n">
        <v>44977</v>
      </c>
      <c r="H807" t="inlineStr"/>
      <c r="I807" t="n">
        <v>13531.42</v>
      </c>
      <c r="L807" t="n">
        <v>5.574109245612703</v>
      </c>
      <c r="M807" s="12" t="n">
        <v>44982</v>
      </c>
      <c r="N807" t="n">
        <v>5.5</v>
      </c>
      <c r="O807" s="12" t="n">
        <v>44987</v>
      </c>
      <c r="P807" t="n">
        <v>25</v>
      </c>
      <c r="Q807" t="inlineStr">
        <is>
          <t>SI</t>
        </is>
      </c>
      <c r="S807" t="n">
        <v>13531.42</v>
      </c>
      <c r="V807" t="n">
        <v>7.574109245612703</v>
      </c>
      <c r="W807" s="12" t="n">
        <v>44984</v>
      </c>
      <c r="X807" t="n">
        <v>7.5</v>
      </c>
      <c r="Y807" s="12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2" t="n">
        <v>44993</v>
      </c>
      <c r="H808" t="inlineStr"/>
      <c r="I808" t="n">
        <v>6548.76</v>
      </c>
      <c r="L808" t="n">
        <v>5.574109245612703</v>
      </c>
      <c r="M808" s="12" t="n">
        <v>44998</v>
      </c>
      <c r="N808" t="n">
        <v>5.5</v>
      </c>
      <c r="O808" s="12" t="n">
        <v>45003</v>
      </c>
      <c r="P808" t="n">
        <v>11</v>
      </c>
      <c r="Q808" t="inlineStr">
        <is>
          <t>SI</t>
        </is>
      </c>
      <c r="S808" t="n">
        <v>6548.76</v>
      </c>
      <c r="V808" t="n">
        <v>7.574109245612703</v>
      </c>
      <c r="W808" s="12" t="n">
        <v>45000</v>
      </c>
      <c r="X808" t="n">
        <v>7.5</v>
      </c>
      <c r="Y808" s="12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2" t="n">
        <v>44993</v>
      </c>
      <c r="H809" t="inlineStr"/>
      <c r="I809" t="n">
        <v>17609.41</v>
      </c>
      <c r="L809" t="n">
        <v>5.574109245612703</v>
      </c>
      <c r="M809" s="12" t="n">
        <v>44998</v>
      </c>
      <c r="N809" t="n">
        <v>5.5</v>
      </c>
      <c r="O809" s="12" t="n">
        <v>45003</v>
      </c>
      <c r="P809" t="n">
        <v>11</v>
      </c>
      <c r="Q809" t="inlineStr">
        <is>
          <t>SI</t>
        </is>
      </c>
      <c r="S809" t="n">
        <v>17609.41</v>
      </c>
      <c r="V809" t="n">
        <v>7.574109245612703</v>
      </c>
      <c r="W809" s="12" t="n">
        <v>45000</v>
      </c>
      <c r="X809" t="n">
        <v>7.5</v>
      </c>
      <c r="Y809" s="12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2" t="n">
        <v>44977</v>
      </c>
      <c r="H810" t="inlineStr"/>
      <c r="I810" t="n">
        <v>17316</v>
      </c>
      <c r="L810" t="n">
        <v>5.574109245612703</v>
      </c>
      <c r="M810" s="12" t="n">
        <v>44982</v>
      </c>
      <c r="N810" t="n">
        <v>5.5</v>
      </c>
      <c r="O810" s="12" t="n">
        <v>44987</v>
      </c>
      <c r="P810" t="n">
        <v>25</v>
      </c>
      <c r="Q810" t="inlineStr">
        <is>
          <t>SI</t>
        </is>
      </c>
      <c r="S810" t="n">
        <v>17316</v>
      </c>
      <c r="V810" t="n">
        <v>7.574109245612703</v>
      </c>
      <c r="W810" s="12" t="n">
        <v>44984</v>
      </c>
      <c r="X810" t="n">
        <v>7.5</v>
      </c>
      <c r="Y810" s="12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2" t="n">
        <v>44977</v>
      </c>
      <c r="H811" t="inlineStr"/>
      <c r="I811" t="n">
        <v>7578</v>
      </c>
      <c r="L811" t="n">
        <v>5.574109245612703</v>
      </c>
      <c r="M811" s="12" t="n">
        <v>44982</v>
      </c>
      <c r="N811" t="n">
        <v>5.5</v>
      </c>
      <c r="O811" s="12" t="n">
        <v>44987</v>
      </c>
      <c r="P811" t="n">
        <v>25</v>
      </c>
      <c r="Q811" t="inlineStr">
        <is>
          <t>SI</t>
        </is>
      </c>
      <c r="S811" t="n">
        <v>7578</v>
      </c>
      <c r="V811" t="n">
        <v>7.574109245612703</v>
      </c>
      <c r="W811" s="12" t="n">
        <v>44984</v>
      </c>
      <c r="X811" t="n">
        <v>7.5</v>
      </c>
      <c r="Y811" s="12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2" t="n">
        <v>44981</v>
      </c>
      <c r="H812" t="inlineStr"/>
      <c r="I812" t="n">
        <v>19954</v>
      </c>
      <c r="L812" t="n">
        <v>5.574109245612703</v>
      </c>
      <c r="M812" s="12" t="n">
        <v>44986</v>
      </c>
      <c r="N812" t="n">
        <v>5.5</v>
      </c>
      <c r="O812" s="12" t="n">
        <v>44991</v>
      </c>
      <c r="P812" t="n">
        <v>22</v>
      </c>
      <c r="Q812" t="inlineStr">
        <is>
          <t>SI</t>
        </is>
      </c>
      <c r="S812" t="n">
        <v>19954</v>
      </c>
      <c r="V812" t="n">
        <v>7.574109245612703</v>
      </c>
      <c r="W812" s="12" t="n">
        <v>44988</v>
      </c>
      <c r="X812" t="n">
        <v>7.5</v>
      </c>
      <c r="Y812" s="12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2" t="n">
        <v>44995</v>
      </c>
      <c r="H813" t="inlineStr"/>
      <c r="I813" t="n">
        <v>24129.72</v>
      </c>
      <c r="L813" t="n">
        <v>5.574109245612703</v>
      </c>
      <c r="M813" s="12" t="n">
        <v>45000</v>
      </c>
      <c r="N813" t="n">
        <v>5.5</v>
      </c>
      <c r="O813" s="12" t="n">
        <v>45005</v>
      </c>
      <c r="P813" t="n">
        <v>10</v>
      </c>
      <c r="Q813" t="inlineStr">
        <is>
          <t>SI</t>
        </is>
      </c>
      <c r="S813" t="n">
        <v>24129.72</v>
      </c>
      <c r="V813" t="n">
        <v>7.574109245612703</v>
      </c>
      <c r="W813" s="12" t="n">
        <v>45002</v>
      </c>
      <c r="X813" t="n">
        <v>7.5</v>
      </c>
      <c r="Y813" s="12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2" t="n">
        <v>44995</v>
      </c>
      <c r="H814" t="inlineStr"/>
      <c r="I814" t="n">
        <v>17500</v>
      </c>
      <c r="L814" t="n">
        <v>5.574109245612703</v>
      </c>
      <c r="M814" s="12" t="n">
        <v>45000</v>
      </c>
      <c r="N814" t="n">
        <v>5.5</v>
      </c>
      <c r="O814" s="12" t="n">
        <v>45005</v>
      </c>
      <c r="P814" t="n">
        <v>10</v>
      </c>
      <c r="Q814" t="inlineStr">
        <is>
          <t>SI</t>
        </is>
      </c>
      <c r="S814" t="n">
        <v>17500</v>
      </c>
      <c r="V814" t="n">
        <v>7.574109245612703</v>
      </c>
      <c r="W814" s="12" t="n">
        <v>45002</v>
      </c>
      <c r="X814" t="n">
        <v>7.5</v>
      </c>
      <c r="Y814" s="12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2" t="n">
        <v>44995</v>
      </c>
      <c r="H815" t="inlineStr"/>
      <c r="I815" t="n">
        <v>7500</v>
      </c>
      <c r="L815" t="n">
        <v>5.574109245612703</v>
      </c>
      <c r="M815" s="12" t="n">
        <v>45000</v>
      </c>
      <c r="N815" t="n">
        <v>5.5</v>
      </c>
      <c r="O815" s="12" t="n">
        <v>45005</v>
      </c>
      <c r="P815" t="n">
        <v>10</v>
      </c>
      <c r="Q815" t="inlineStr">
        <is>
          <t>SI</t>
        </is>
      </c>
      <c r="S815" t="n">
        <v>7500</v>
      </c>
      <c r="V815" t="n">
        <v>7.574109245612703</v>
      </c>
      <c r="W815" s="12" t="n">
        <v>45002</v>
      </c>
      <c r="X815" t="n">
        <v>7.5</v>
      </c>
      <c r="Y815" s="12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2" t="n">
        <v>44993</v>
      </c>
      <c r="H816" t="inlineStr"/>
      <c r="I816" t="n">
        <v>23976</v>
      </c>
      <c r="L816" t="n">
        <v>5.574109245612703</v>
      </c>
      <c r="M816" s="12" t="n">
        <v>44998</v>
      </c>
      <c r="N816" t="n">
        <v>5.5</v>
      </c>
      <c r="O816" s="12" t="n">
        <v>45003</v>
      </c>
      <c r="P816" t="n">
        <v>11</v>
      </c>
      <c r="Q816" t="inlineStr">
        <is>
          <t>SI</t>
        </is>
      </c>
      <c r="S816" t="n">
        <v>23976</v>
      </c>
      <c r="V816" t="n">
        <v>7.574109245612703</v>
      </c>
      <c r="W816" s="12" t="n">
        <v>45000</v>
      </c>
      <c r="X816" t="n">
        <v>7.5</v>
      </c>
      <c r="Y816" s="12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2" t="n">
        <v>44980</v>
      </c>
      <c r="H817" t="inlineStr"/>
      <c r="I817" t="n">
        <v>9979.023999999999</v>
      </c>
      <c r="L817" t="n">
        <v>7.5</v>
      </c>
      <c r="M817" s="12" t="n">
        <v>44987</v>
      </c>
      <c r="N817" t="n">
        <v>9.5</v>
      </c>
      <c r="O817" s="12" t="n">
        <v>44996</v>
      </c>
      <c r="P817" t="n">
        <v>17</v>
      </c>
      <c r="Q817" t="inlineStr">
        <is>
          <t>SI</t>
        </is>
      </c>
      <c r="S817" t="n">
        <v>9979.023999999999</v>
      </c>
      <c r="V817" t="n">
        <v>9.5</v>
      </c>
      <c r="W817" s="12" t="n">
        <v>44989</v>
      </c>
      <c r="X817" t="n">
        <v>11.5</v>
      </c>
      <c r="Y817" s="12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2" t="n">
        <v>44980</v>
      </c>
      <c r="H818" t="inlineStr"/>
      <c r="I818" t="n">
        <v>9979.023999999999</v>
      </c>
      <c r="L818" t="n">
        <v>7.5</v>
      </c>
      <c r="M818" s="12" t="n">
        <v>44987</v>
      </c>
      <c r="N818" t="n">
        <v>9.5</v>
      </c>
      <c r="O818" s="12" t="n">
        <v>44996</v>
      </c>
      <c r="P818" t="n">
        <v>17</v>
      </c>
      <c r="Q818" t="inlineStr">
        <is>
          <t>SI</t>
        </is>
      </c>
      <c r="S818" t="n">
        <v>9979.023999999999</v>
      </c>
      <c r="V818" t="n">
        <v>9.5</v>
      </c>
      <c r="W818" s="12" t="n">
        <v>44989</v>
      </c>
      <c r="X818" t="n">
        <v>11.5</v>
      </c>
      <c r="Y818" s="12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2" t="n">
        <v>44995</v>
      </c>
      <c r="H819" t="inlineStr"/>
      <c r="I819" t="n">
        <v>23773.63</v>
      </c>
      <c r="L819" t="n">
        <v>5.574109245612703</v>
      </c>
      <c r="M819" s="12" t="n">
        <v>45000</v>
      </c>
      <c r="N819" t="n">
        <v>5.5</v>
      </c>
      <c r="O819" s="12" t="n">
        <v>45005</v>
      </c>
      <c r="P819" t="n">
        <v>10</v>
      </c>
      <c r="Q819" t="inlineStr">
        <is>
          <t>SI</t>
        </is>
      </c>
      <c r="S819" t="n">
        <v>23773.63</v>
      </c>
      <c r="V819" t="n">
        <v>7.574109245612703</v>
      </c>
      <c r="W819" s="12" t="n">
        <v>45002</v>
      </c>
      <c r="X819" t="n">
        <v>7.5</v>
      </c>
      <c r="Y819" s="12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2" t="n">
        <v>44981</v>
      </c>
      <c r="H820" t="inlineStr"/>
      <c r="I820" t="n">
        <v>23980.34</v>
      </c>
      <c r="L820" t="n">
        <v>5.574109245612703</v>
      </c>
      <c r="M820" s="12" t="n">
        <v>44986</v>
      </c>
      <c r="N820" t="n">
        <v>5.5</v>
      </c>
      <c r="O820" s="12" t="n">
        <v>44991</v>
      </c>
      <c r="P820" t="n">
        <v>22</v>
      </c>
      <c r="Q820" t="inlineStr">
        <is>
          <t>SI</t>
        </is>
      </c>
      <c r="S820" t="n">
        <v>23980.34</v>
      </c>
      <c r="V820" t="n">
        <v>7.574109245612703</v>
      </c>
      <c r="W820" s="12" t="n">
        <v>44988</v>
      </c>
      <c r="X820" t="n">
        <v>7.5</v>
      </c>
      <c r="Y820" s="12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2" t="n">
        <v>44978</v>
      </c>
      <c r="H821" t="inlineStr"/>
      <c r="I821" t="n">
        <v>12000</v>
      </c>
      <c r="L821" t="n">
        <v>5.574109245612703</v>
      </c>
      <c r="M821" s="12" t="n">
        <v>44983</v>
      </c>
      <c r="N821" t="n">
        <v>5.5</v>
      </c>
      <c r="O821" s="12" t="n">
        <v>44988</v>
      </c>
      <c r="P821" t="n">
        <v>24</v>
      </c>
      <c r="Q821" t="inlineStr">
        <is>
          <t>SI</t>
        </is>
      </c>
      <c r="S821" t="n">
        <v>12000</v>
      </c>
      <c r="V821" t="n">
        <v>7.574109245612703</v>
      </c>
      <c r="W821" s="12" t="n">
        <v>44985</v>
      </c>
      <c r="X821" t="n">
        <v>7.5</v>
      </c>
      <c r="Y821" s="12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2" t="n">
        <v>44978</v>
      </c>
      <c r="H822" t="inlineStr"/>
      <c r="I822" t="n">
        <v>12000</v>
      </c>
      <c r="L822" t="n">
        <v>5.574109245612703</v>
      </c>
      <c r="M822" s="12" t="n">
        <v>44983</v>
      </c>
      <c r="N822" t="n">
        <v>5.5</v>
      </c>
      <c r="O822" s="12" t="n">
        <v>44988</v>
      </c>
      <c r="P822" t="n">
        <v>24</v>
      </c>
      <c r="Q822" t="inlineStr">
        <is>
          <t>SI</t>
        </is>
      </c>
      <c r="S822" t="n">
        <v>12000</v>
      </c>
      <c r="V822" t="n">
        <v>7.574109245612703</v>
      </c>
      <c r="W822" s="12" t="n">
        <v>44985</v>
      </c>
      <c r="X822" t="n">
        <v>7.5</v>
      </c>
      <c r="Y822" s="12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2" t="n">
        <v>44981</v>
      </c>
      <c r="H823" t="inlineStr"/>
      <c r="I823" t="n">
        <v>16746.79</v>
      </c>
      <c r="L823" t="n">
        <v>5.574109245612703</v>
      </c>
      <c r="M823" s="12" t="n">
        <v>44986</v>
      </c>
      <c r="N823" t="n">
        <v>5.5</v>
      </c>
      <c r="O823" s="12" t="n">
        <v>44991</v>
      </c>
      <c r="P823" t="n">
        <v>22</v>
      </c>
      <c r="Q823" t="inlineStr">
        <is>
          <t>SI</t>
        </is>
      </c>
      <c r="S823" t="n">
        <v>16746.79</v>
      </c>
      <c r="V823" t="n">
        <v>7.574109245612703</v>
      </c>
      <c r="W823" s="12" t="n">
        <v>44988</v>
      </c>
      <c r="X823" t="n">
        <v>7.5</v>
      </c>
      <c r="Y823" s="12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2" t="n">
        <v>44981</v>
      </c>
      <c r="H824" t="inlineStr"/>
      <c r="I824" t="n">
        <v>8503.129999999999</v>
      </c>
      <c r="L824" t="n">
        <v>5.574109245612703</v>
      </c>
      <c r="M824" s="12" t="n">
        <v>44986</v>
      </c>
      <c r="N824" t="n">
        <v>5.5</v>
      </c>
      <c r="O824" s="12" t="n">
        <v>44991</v>
      </c>
      <c r="P824" t="n">
        <v>22</v>
      </c>
      <c r="Q824" t="inlineStr">
        <is>
          <t>SI</t>
        </is>
      </c>
      <c r="S824" t="n">
        <v>8503.129999999999</v>
      </c>
      <c r="V824" t="n">
        <v>7.574109245612703</v>
      </c>
      <c r="W824" s="12" t="n">
        <v>44988</v>
      </c>
      <c r="X824" t="n">
        <v>7.5</v>
      </c>
      <c r="Y824" s="12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2" t="n">
        <v>44978</v>
      </c>
      <c r="H825" t="inlineStr"/>
      <c r="I825" t="n">
        <v>24000</v>
      </c>
      <c r="L825" t="n">
        <v>5.574109245612703</v>
      </c>
      <c r="M825" s="12" t="n">
        <v>44983</v>
      </c>
      <c r="N825" t="n">
        <v>5.5</v>
      </c>
      <c r="O825" s="12" t="n">
        <v>44988</v>
      </c>
      <c r="P825" t="n">
        <v>24</v>
      </c>
      <c r="Q825" t="inlineStr">
        <is>
          <t>SI</t>
        </is>
      </c>
      <c r="S825" t="n">
        <v>24000</v>
      </c>
      <c r="V825" t="n">
        <v>7.574109245612703</v>
      </c>
      <c r="W825" s="12" t="n">
        <v>44985</v>
      </c>
      <c r="X825" t="n">
        <v>7.5</v>
      </c>
      <c r="Y825" s="12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2" t="n">
        <v>44993</v>
      </c>
      <c r="H826" t="inlineStr"/>
      <c r="I826" t="n">
        <v>23070</v>
      </c>
      <c r="L826" t="n">
        <v>5.574109245612703</v>
      </c>
      <c r="M826" s="12" t="n">
        <v>44998</v>
      </c>
      <c r="N826" t="n">
        <v>5.5</v>
      </c>
      <c r="O826" s="12" t="n">
        <v>45003</v>
      </c>
      <c r="P826" t="n">
        <v>11</v>
      </c>
      <c r="Q826" t="inlineStr">
        <is>
          <t>SI</t>
        </is>
      </c>
      <c r="S826" t="n">
        <v>23070</v>
      </c>
      <c r="V826" t="n">
        <v>7.574109245612703</v>
      </c>
      <c r="W826" s="12" t="n">
        <v>45000</v>
      </c>
      <c r="X826" t="n">
        <v>7.5</v>
      </c>
      <c r="Y826" s="12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2" t="n">
        <v>44993</v>
      </c>
      <c r="H827" t="inlineStr"/>
      <c r="I827" t="n">
        <v>21660</v>
      </c>
      <c r="L827" t="n">
        <v>5.574109245612703</v>
      </c>
      <c r="M827" s="12" t="n">
        <v>44998</v>
      </c>
      <c r="N827" t="n">
        <v>5.5</v>
      </c>
      <c r="O827" s="12" t="n">
        <v>45003</v>
      </c>
      <c r="P827" t="n">
        <v>11</v>
      </c>
      <c r="Q827" t="inlineStr">
        <is>
          <t>SI</t>
        </is>
      </c>
      <c r="S827" t="n">
        <v>21660</v>
      </c>
      <c r="V827" t="n">
        <v>7.574109245612703</v>
      </c>
      <c r="W827" s="12" t="n">
        <v>45000</v>
      </c>
      <c r="X827" t="n">
        <v>7.5</v>
      </c>
      <c r="Y827" s="12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2" t="n">
        <v>44980</v>
      </c>
      <c r="H828" t="inlineStr"/>
      <c r="I828" t="n">
        <v>25000</v>
      </c>
      <c r="L828" t="n">
        <v>5.574109245612703</v>
      </c>
      <c r="M828" s="12" t="n">
        <v>44985</v>
      </c>
      <c r="N828" t="n">
        <v>5.5</v>
      </c>
      <c r="O828" s="12" t="n">
        <v>44990</v>
      </c>
      <c r="P828" t="n">
        <v>23</v>
      </c>
      <c r="Q828" t="inlineStr">
        <is>
          <t>SI</t>
        </is>
      </c>
      <c r="S828" t="n">
        <v>25000</v>
      </c>
      <c r="V828" t="n">
        <v>7.574109245612703</v>
      </c>
      <c r="W828" s="12" t="n">
        <v>44987</v>
      </c>
      <c r="X828" t="n">
        <v>7.5</v>
      </c>
      <c r="Y828" s="12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2" t="n">
        <v>44995</v>
      </c>
      <c r="H829" t="inlineStr"/>
      <c r="I829" t="n">
        <v>23994</v>
      </c>
      <c r="L829" t="n">
        <v>5.574109245612703</v>
      </c>
      <c r="M829" s="12" t="n">
        <v>45000</v>
      </c>
      <c r="N829" t="n">
        <v>5.5</v>
      </c>
      <c r="O829" s="12" t="n">
        <v>45005</v>
      </c>
      <c r="P829" t="n">
        <v>10</v>
      </c>
      <c r="Q829" t="inlineStr">
        <is>
          <t>SI</t>
        </is>
      </c>
      <c r="S829" t="n">
        <v>23994</v>
      </c>
      <c r="V829" t="n">
        <v>7.574109245612703</v>
      </c>
      <c r="W829" s="12" t="n">
        <v>45002</v>
      </c>
      <c r="X829" t="n">
        <v>7.5</v>
      </c>
      <c r="Y829" s="12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2" t="n">
        <v>44977</v>
      </c>
      <c r="H830" t="inlineStr"/>
      <c r="I830" t="n">
        <v>24180</v>
      </c>
      <c r="L830" t="n">
        <v>5.574109245612703</v>
      </c>
      <c r="M830" s="12" t="n">
        <v>44982</v>
      </c>
      <c r="N830" t="n">
        <v>5.5</v>
      </c>
      <c r="O830" s="12" t="n">
        <v>44987</v>
      </c>
      <c r="P830" t="n">
        <v>25</v>
      </c>
      <c r="Q830" t="inlineStr">
        <is>
          <t>SI</t>
        </is>
      </c>
      <c r="S830" t="n">
        <v>24180</v>
      </c>
      <c r="V830" t="n">
        <v>7.574109245612703</v>
      </c>
      <c r="W830" s="12" t="n">
        <v>44984</v>
      </c>
      <c r="X830" t="n">
        <v>7.5</v>
      </c>
      <c r="Y830" s="12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2" t="n">
        <v>44981</v>
      </c>
      <c r="H831" t="inlineStr"/>
      <c r="I831" t="n">
        <v>24000</v>
      </c>
      <c r="L831" t="n">
        <v>5.574109245612703</v>
      </c>
      <c r="M831" s="12" t="n">
        <v>44986</v>
      </c>
      <c r="N831" t="n">
        <v>5.5</v>
      </c>
      <c r="O831" s="12" t="n">
        <v>44991</v>
      </c>
      <c r="P831" t="n">
        <v>22</v>
      </c>
      <c r="Q831" t="inlineStr">
        <is>
          <t>SI</t>
        </is>
      </c>
      <c r="S831" t="n">
        <v>24000</v>
      </c>
      <c r="V831" t="n">
        <v>7.574109245612703</v>
      </c>
      <c r="W831" s="12" t="n">
        <v>44988</v>
      </c>
      <c r="X831" t="n">
        <v>7.5</v>
      </c>
      <c r="Y831" s="12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2" t="n">
        <v>44995</v>
      </c>
      <c r="H832" t="inlineStr"/>
      <c r="I832" t="n">
        <v>24537.08</v>
      </c>
      <c r="L832" t="n">
        <v>5.574109245612703</v>
      </c>
      <c r="M832" s="12" t="n">
        <v>45000</v>
      </c>
      <c r="N832" t="n">
        <v>5.5</v>
      </c>
      <c r="O832" s="12" t="n">
        <v>45005</v>
      </c>
      <c r="P832" t="n">
        <v>10</v>
      </c>
      <c r="Q832" t="inlineStr">
        <is>
          <t>SI</t>
        </is>
      </c>
      <c r="S832" t="n">
        <v>24537.08</v>
      </c>
      <c r="V832" t="n">
        <v>7.574109245612703</v>
      </c>
      <c r="W832" s="12" t="n">
        <v>45002</v>
      </c>
      <c r="X832" t="n">
        <v>7.5</v>
      </c>
      <c r="Y832" s="12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2" t="n">
        <v>44977</v>
      </c>
      <c r="H833" t="inlineStr"/>
      <c r="I833" t="n">
        <v>23880</v>
      </c>
      <c r="L833" t="n">
        <v>5.574109245612703</v>
      </c>
      <c r="M833" s="12" t="n">
        <v>44982</v>
      </c>
      <c r="N833" t="n">
        <v>5.5</v>
      </c>
      <c r="O833" s="12" t="n">
        <v>44987</v>
      </c>
      <c r="P833" t="n">
        <v>25</v>
      </c>
      <c r="Q833" t="inlineStr">
        <is>
          <t>SI</t>
        </is>
      </c>
      <c r="S833" t="n">
        <v>23880</v>
      </c>
      <c r="V833" t="n">
        <v>7.574109245612703</v>
      </c>
      <c r="W833" s="12" t="n">
        <v>44984</v>
      </c>
      <c r="X833" t="n">
        <v>7.5</v>
      </c>
      <c r="Y833" s="12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2" t="n">
        <v>44995</v>
      </c>
      <c r="H834" t="inlineStr"/>
      <c r="I834" t="n">
        <v>24030</v>
      </c>
      <c r="L834" t="n">
        <v>5.574109245612703</v>
      </c>
      <c r="M834" s="12" t="n">
        <v>45000</v>
      </c>
      <c r="N834" t="n">
        <v>5.5</v>
      </c>
      <c r="O834" s="12" t="n">
        <v>45005</v>
      </c>
      <c r="P834" t="n">
        <v>10</v>
      </c>
      <c r="Q834" t="inlineStr">
        <is>
          <t>SI</t>
        </is>
      </c>
      <c r="S834" t="n">
        <v>24030</v>
      </c>
      <c r="V834" t="n">
        <v>7.574109245612703</v>
      </c>
      <c r="W834" s="12" t="n">
        <v>45002</v>
      </c>
      <c r="X834" t="n">
        <v>7.5</v>
      </c>
      <c r="Y834" s="12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2" t="n">
        <v>44993</v>
      </c>
      <c r="H835" t="inlineStr"/>
      <c r="I835" t="n">
        <v>24320</v>
      </c>
      <c r="L835" t="n">
        <v>5.574109245612703</v>
      </c>
      <c r="M835" s="12" t="n">
        <v>44998</v>
      </c>
      <c r="N835" t="n">
        <v>5.5</v>
      </c>
      <c r="O835" s="12" t="n">
        <v>45003</v>
      </c>
      <c r="P835" t="n">
        <v>11</v>
      </c>
      <c r="Q835" t="inlineStr">
        <is>
          <t>SI</t>
        </is>
      </c>
      <c r="S835" t="n">
        <v>24320</v>
      </c>
      <c r="V835" t="n">
        <v>7.574109245612703</v>
      </c>
      <c r="W835" s="12" t="n">
        <v>45000</v>
      </c>
      <c r="X835" t="n">
        <v>7.5</v>
      </c>
      <c r="Y835" s="12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2" t="n">
        <v>44993</v>
      </c>
      <c r="H836" t="inlineStr"/>
      <c r="I836" t="n">
        <v>24240</v>
      </c>
      <c r="L836" t="n">
        <v>5.574109245612703</v>
      </c>
      <c r="M836" s="12" t="n">
        <v>44998</v>
      </c>
      <c r="N836" t="n">
        <v>5.5</v>
      </c>
      <c r="O836" s="12" t="n">
        <v>45003</v>
      </c>
      <c r="P836" t="n">
        <v>11</v>
      </c>
      <c r="Q836" t="inlineStr">
        <is>
          <t>SI</t>
        </is>
      </c>
      <c r="S836" t="n">
        <v>24240</v>
      </c>
      <c r="V836" t="n">
        <v>7.574109245612703</v>
      </c>
      <c r="W836" s="12" t="n">
        <v>45000</v>
      </c>
      <c r="X836" t="n">
        <v>7.5</v>
      </c>
      <c r="Y836" s="12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2" t="n">
        <v>44980</v>
      </c>
      <c r="H837" t="inlineStr"/>
      <c r="I837" t="n">
        <v>2008.86</v>
      </c>
      <c r="L837" t="n">
        <v>5.574109245612703</v>
      </c>
      <c r="M837" s="12" t="n">
        <v>44985</v>
      </c>
      <c r="N837" t="n">
        <v>5.5</v>
      </c>
      <c r="O837" s="12" t="n">
        <v>44990</v>
      </c>
      <c r="P837" t="n">
        <v>23</v>
      </c>
      <c r="Q837" t="inlineStr">
        <is>
          <t>SI</t>
        </is>
      </c>
      <c r="S837" t="n">
        <v>2008.86</v>
      </c>
      <c r="V837" t="n">
        <v>7.574109245612703</v>
      </c>
      <c r="W837" s="12" t="n">
        <v>44987</v>
      </c>
      <c r="X837" t="n">
        <v>7.5</v>
      </c>
      <c r="Y837" s="12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2" t="n">
        <v>44980</v>
      </c>
      <c r="H838" t="inlineStr"/>
      <c r="I838" t="n">
        <v>21345.45</v>
      </c>
      <c r="L838" t="n">
        <v>5.574109245612703</v>
      </c>
      <c r="M838" s="12" t="n">
        <v>44985</v>
      </c>
      <c r="N838" t="n">
        <v>5.5</v>
      </c>
      <c r="O838" s="12" t="n">
        <v>44990</v>
      </c>
      <c r="P838" t="n">
        <v>23</v>
      </c>
      <c r="Q838" t="inlineStr">
        <is>
          <t>SI</t>
        </is>
      </c>
      <c r="S838" t="n">
        <v>21345.45</v>
      </c>
      <c r="V838" t="n">
        <v>7.574109245612703</v>
      </c>
      <c r="W838" s="12" t="n">
        <v>44987</v>
      </c>
      <c r="X838" t="n">
        <v>7.5</v>
      </c>
      <c r="Y838" s="12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2" t="n">
        <v>44987</v>
      </c>
      <c r="H839" t="inlineStr"/>
      <c r="I839" t="n">
        <v>11780</v>
      </c>
      <c r="L839" t="n">
        <v>5.574109245612703</v>
      </c>
      <c r="M839" s="12" t="n">
        <v>44992</v>
      </c>
      <c r="N839" t="n">
        <v>5.5</v>
      </c>
      <c r="O839" s="12" t="n">
        <v>44997</v>
      </c>
      <c r="P839" t="n">
        <v>17</v>
      </c>
      <c r="Q839" t="inlineStr">
        <is>
          <t>SI</t>
        </is>
      </c>
      <c r="S839" t="n">
        <v>11780</v>
      </c>
      <c r="V839" t="n">
        <v>7.574109245612703</v>
      </c>
      <c r="W839" s="12" t="n">
        <v>44994</v>
      </c>
      <c r="X839" t="n">
        <v>7.5</v>
      </c>
      <c r="Y839" s="12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2" t="n">
        <v>44987</v>
      </c>
      <c r="H840" t="inlineStr"/>
      <c r="I840" t="n">
        <v>12000</v>
      </c>
      <c r="L840" t="n">
        <v>5.574109245612703</v>
      </c>
      <c r="M840" s="12" t="n">
        <v>44992</v>
      </c>
      <c r="N840" t="n">
        <v>5.5</v>
      </c>
      <c r="O840" s="12" t="n">
        <v>44997</v>
      </c>
      <c r="P840" t="n">
        <v>17</v>
      </c>
      <c r="Q840" t="inlineStr">
        <is>
          <t>SI</t>
        </is>
      </c>
      <c r="S840" t="n">
        <v>12000</v>
      </c>
      <c r="V840" t="n">
        <v>7.574109245612703</v>
      </c>
      <c r="W840" s="12" t="n">
        <v>44994</v>
      </c>
      <c r="X840" t="n">
        <v>7.5</v>
      </c>
      <c r="Y840" s="12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2" t="n">
        <v>44997</v>
      </c>
      <c r="H841" t="inlineStr"/>
      <c r="I841" t="n">
        <v>24000</v>
      </c>
      <c r="L841" t="n">
        <v>4.830303030303031</v>
      </c>
      <c r="M841" s="12" t="n">
        <v>45001</v>
      </c>
      <c r="N841" t="n">
        <v>15</v>
      </c>
      <c r="O841" s="12" t="n">
        <v>45016</v>
      </c>
      <c r="P841" t="n">
        <v>0</v>
      </c>
      <c r="Q841" t="inlineStr">
        <is>
          <t>Mes 4</t>
        </is>
      </c>
      <c r="S841" t="n">
        <v>24000</v>
      </c>
      <c r="V841" t="n">
        <v>6.830303030303031</v>
      </c>
      <c r="W841" s="12" t="n">
        <v>45003</v>
      </c>
      <c r="X841" t="n">
        <v>17</v>
      </c>
      <c r="Y841" s="12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2" t="n">
        <v>44987</v>
      </c>
      <c r="H842" t="inlineStr"/>
      <c r="I842" t="n">
        <v>21852.11</v>
      </c>
      <c r="L842" t="n">
        <v>5.574109245612703</v>
      </c>
      <c r="M842" s="12" t="n">
        <v>44992</v>
      </c>
      <c r="N842" t="n">
        <v>5.5</v>
      </c>
      <c r="O842" s="12" t="n">
        <v>44997</v>
      </c>
      <c r="P842" t="n">
        <v>17</v>
      </c>
      <c r="Q842" t="inlineStr">
        <is>
          <t>SI</t>
        </is>
      </c>
      <c r="S842" t="n">
        <v>21852.11</v>
      </c>
      <c r="V842" t="n">
        <v>7.574109245612703</v>
      </c>
      <c r="W842" s="12" t="n">
        <v>44994</v>
      </c>
      <c r="X842" t="n">
        <v>7.5</v>
      </c>
      <c r="Y842" s="12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2" t="n">
        <v>44980</v>
      </c>
      <c r="H843" t="inlineStr"/>
      <c r="I843" t="n">
        <v>21996.93</v>
      </c>
      <c r="L843" t="n">
        <v>5.574109245612703</v>
      </c>
      <c r="M843" s="12" t="n">
        <v>44985</v>
      </c>
      <c r="N843" t="n">
        <v>5.5</v>
      </c>
      <c r="O843" s="12" t="n">
        <v>44990</v>
      </c>
      <c r="P843" t="n">
        <v>23</v>
      </c>
      <c r="Q843" t="inlineStr">
        <is>
          <t>SI</t>
        </is>
      </c>
      <c r="S843" t="n">
        <v>21996.93</v>
      </c>
      <c r="V843" t="n">
        <v>7.574109245612703</v>
      </c>
      <c r="W843" s="12" t="n">
        <v>44987</v>
      </c>
      <c r="X843" t="n">
        <v>7.5</v>
      </c>
      <c r="Y843" s="12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2" t="n">
        <v>44977</v>
      </c>
      <c r="H844" t="inlineStr"/>
      <c r="I844" t="n">
        <v>21996.62</v>
      </c>
      <c r="L844" t="n">
        <v>5.574109245612703</v>
      </c>
      <c r="M844" s="12" t="n">
        <v>44982</v>
      </c>
      <c r="N844" t="n">
        <v>5.5</v>
      </c>
      <c r="O844" s="12" t="n">
        <v>44987</v>
      </c>
      <c r="P844" t="n">
        <v>25</v>
      </c>
      <c r="Q844" t="inlineStr">
        <is>
          <t>SI</t>
        </is>
      </c>
      <c r="S844" t="n">
        <v>21996.62</v>
      </c>
      <c r="V844" t="n">
        <v>7.574109245612703</v>
      </c>
      <c r="W844" s="12" t="n">
        <v>44984</v>
      </c>
      <c r="X844" t="n">
        <v>7.5</v>
      </c>
      <c r="Y844" s="12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2" t="n">
        <v>44978</v>
      </c>
      <c r="H845" t="inlineStr"/>
      <c r="I845" t="n">
        <v>7420.66</v>
      </c>
      <c r="L845" t="n">
        <v>5.574109245612703</v>
      </c>
      <c r="M845" s="12" t="n">
        <v>44983</v>
      </c>
      <c r="N845" t="n">
        <v>5.5</v>
      </c>
      <c r="O845" s="12" t="n">
        <v>44988</v>
      </c>
      <c r="P845" t="n">
        <v>24</v>
      </c>
      <c r="Q845" t="inlineStr">
        <is>
          <t>SI</t>
        </is>
      </c>
      <c r="S845" t="n">
        <v>7420.66</v>
      </c>
      <c r="V845" t="n">
        <v>7.574109245612703</v>
      </c>
      <c r="W845" s="12" t="n">
        <v>44985</v>
      </c>
      <c r="X845" t="n">
        <v>7.5</v>
      </c>
      <c r="Y845" s="12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2" t="n">
        <v>44978</v>
      </c>
      <c r="H846" t="inlineStr"/>
      <c r="I846" t="n">
        <v>16583.62</v>
      </c>
      <c r="L846" t="n">
        <v>5.574109245612703</v>
      </c>
      <c r="M846" s="12" t="n">
        <v>44983</v>
      </c>
      <c r="N846" t="n">
        <v>5.5</v>
      </c>
      <c r="O846" s="12" t="n">
        <v>44988</v>
      </c>
      <c r="P846" t="n">
        <v>24</v>
      </c>
      <c r="Q846" t="inlineStr">
        <is>
          <t>SI</t>
        </is>
      </c>
      <c r="S846" t="n">
        <v>16583.62</v>
      </c>
      <c r="V846" t="n">
        <v>7.574109245612703</v>
      </c>
      <c r="W846" s="12" t="n">
        <v>44985</v>
      </c>
      <c r="X846" t="n">
        <v>7.5</v>
      </c>
      <c r="Y846" s="12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2" t="n">
        <v>44995</v>
      </c>
      <c r="H847" t="inlineStr"/>
      <c r="I847" t="n">
        <v>25000</v>
      </c>
      <c r="L847" t="n">
        <v>5.574109245612703</v>
      </c>
      <c r="M847" s="12" t="n">
        <v>45000</v>
      </c>
      <c r="N847" t="n">
        <v>5.5</v>
      </c>
      <c r="O847" s="12" t="n">
        <v>45005</v>
      </c>
      <c r="P847" t="n">
        <v>10</v>
      </c>
      <c r="Q847" t="inlineStr">
        <is>
          <t>SI</t>
        </is>
      </c>
      <c r="S847" t="n">
        <v>25000</v>
      </c>
      <c r="V847" t="n">
        <v>7.574109245612703</v>
      </c>
      <c r="W847" s="12" t="n">
        <v>45002</v>
      </c>
      <c r="X847" t="n">
        <v>7.5</v>
      </c>
      <c r="Y847" s="12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2" t="n">
        <v>44978</v>
      </c>
      <c r="H848" t="inlineStr"/>
      <c r="I848" t="n">
        <v>19800</v>
      </c>
      <c r="L848" t="n">
        <v>5.574109245612703</v>
      </c>
      <c r="M848" s="12" t="n">
        <v>44983</v>
      </c>
      <c r="N848" t="n">
        <v>5.5</v>
      </c>
      <c r="O848" s="12" t="n">
        <v>44988</v>
      </c>
      <c r="P848" t="n">
        <v>24</v>
      </c>
      <c r="Q848" t="inlineStr">
        <is>
          <t>SI</t>
        </is>
      </c>
      <c r="S848" t="n">
        <v>19800</v>
      </c>
      <c r="V848" t="n">
        <v>7.574109245612703</v>
      </c>
      <c r="W848" s="12" t="n">
        <v>44985</v>
      </c>
      <c r="X848" t="n">
        <v>7.5</v>
      </c>
      <c r="Y848" s="12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2" t="n">
        <v>44980</v>
      </c>
      <c r="H849" t="inlineStr"/>
      <c r="I849" t="n">
        <v>18143.68</v>
      </c>
      <c r="L849" t="n">
        <v>7.5</v>
      </c>
      <c r="M849" s="12" t="n">
        <v>44987</v>
      </c>
      <c r="N849" t="n">
        <v>9.5</v>
      </c>
      <c r="O849" s="12" t="n">
        <v>44996</v>
      </c>
      <c r="P849" t="n">
        <v>17</v>
      </c>
      <c r="Q849" t="inlineStr">
        <is>
          <t>SI</t>
        </is>
      </c>
      <c r="S849" t="n">
        <v>18143.68</v>
      </c>
      <c r="V849" t="n">
        <v>9.5</v>
      </c>
      <c r="W849" s="12" t="n">
        <v>44989</v>
      </c>
      <c r="X849" t="n">
        <v>11.5</v>
      </c>
      <c r="Y849" s="12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2" t="n">
        <v>44995</v>
      </c>
      <c r="H850" t="inlineStr"/>
      <c r="I850" t="n">
        <v>24000</v>
      </c>
      <c r="L850" t="n">
        <v>5.574109245612703</v>
      </c>
      <c r="M850" s="12" t="n">
        <v>45000</v>
      </c>
      <c r="N850" t="n">
        <v>5.5</v>
      </c>
      <c r="O850" s="12" t="n">
        <v>45005</v>
      </c>
      <c r="P850" t="n">
        <v>10</v>
      </c>
      <c r="Q850" t="inlineStr">
        <is>
          <t>SI</t>
        </is>
      </c>
      <c r="S850" t="n">
        <v>24000</v>
      </c>
      <c r="V850" t="n">
        <v>7.574109245612703</v>
      </c>
      <c r="W850" s="12" t="n">
        <v>45002</v>
      </c>
      <c r="X850" t="n">
        <v>7.5</v>
      </c>
      <c r="Y850" s="12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2" t="n">
        <v>44995</v>
      </c>
      <c r="H851" t="inlineStr"/>
      <c r="I851" t="n">
        <v>23855.86</v>
      </c>
      <c r="L851" t="n">
        <v>5.574109245612703</v>
      </c>
      <c r="M851" s="12" t="n">
        <v>45000</v>
      </c>
      <c r="N851" t="n">
        <v>5.5</v>
      </c>
      <c r="O851" s="12" t="n">
        <v>45005</v>
      </c>
      <c r="P851" t="n">
        <v>10</v>
      </c>
      <c r="Q851" t="inlineStr">
        <is>
          <t>SI</t>
        </is>
      </c>
      <c r="S851" t="n">
        <v>23855.86</v>
      </c>
      <c r="V851" t="n">
        <v>7.574109245612703</v>
      </c>
      <c r="W851" s="12" t="n">
        <v>45002</v>
      </c>
      <c r="X851" t="n">
        <v>7.5</v>
      </c>
      <c r="Y851" s="12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2" t="n">
        <v>44978</v>
      </c>
      <c r="H852" t="inlineStr"/>
      <c r="I852" t="n">
        <v>23434.23</v>
      </c>
      <c r="L852" t="n">
        <v>5.574109245612703</v>
      </c>
      <c r="M852" s="12" t="n">
        <v>44983</v>
      </c>
      <c r="N852" t="n">
        <v>5.5</v>
      </c>
      <c r="O852" s="12" t="n">
        <v>44988</v>
      </c>
      <c r="P852" t="n">
        <v>24</v>
      </c>
      <c r="Q852" t="inlineStr">
        <is>
          <t>SI</t>
        </is>
      </c>
      <c r="S852" t="n">
        <v>23434.23</v>
      </c>
      <c r="V852" t="n">
        <v>7.574109245612703</v>
      </c>
      <c r="W852" s="12" t="n">
        <v>44985</v>
      </c>
      <c r="X852" t="n">
        <v>7.5</v>
      </c>
      <c r="Y852" s="12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2" t="n">
        <v>44980</v>
      </c>
      <c r="H853" t="inlineStr"/>
      <c r="I853" t="n">
        <v>18125.53632</v>
      </c>
      <c r="L853" t="n">
        <v>7.5</v>
      </c>
      <c r="M853" s="12" t="n">
        <v>44987</v>
      </c>
      <c r="N853" t="n">
        <v>9.5</v>
      </c>
      <c r="O853" s="12" t="n">
        <v>44996</v>
      </c>
      <c r="P853" t="n">
        <v>17</v>
      </c>
      <c r="Q853" t="inlineStr">
        <is>
          <t>SI</t>
        </is>
      </c>
      <c r="S853" t="n">
        <v>18125.53632</v>
      </c>
      <c r="V853" t="n">
        <v>9.5</v>
      </c>
      <c r="W853" s="12" t="n">
        <v>44989</v>
      </c>
      <c r="X853" t="n">
        <v>11.5</v>
      </c>
      <c r="Y853" s="12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2" t="n">
        <v>44985</v>
      </c>
      <c r="H854" t="inlineStr"/>
      <c r="I854" t="n">
        <v>18070.32057</v>
      </c>
      <c r="L854" t="n">
        <v>7.5</v>
      </c>
      <c r="M854" s="12" t="n">
        <v>44992</v>
      </c>
      <c r="N854" t="n">
        <v>9.5</v>
      </c>
      <c r="O854" s="12" t="n">
        <v>45001</v>
      </c>
      <c r="P854" t="n">
        <v>13</v>
      </c>
      <c r="Q854" t="inlineStr">
        <is>
          <t>SI</t>
        </is>
      </c>
      <c r="S854" t="n">
        <v>18070.32057</v>
      </c>
      <c r="V854" t="n">
        <v>9.5</v>
      </c>
      <c r="W854" s="12" t="n">
        <v>44994</v>
      </c>
      <c r="X854" t="n">
        <v>11.5</v>
      </c>
      <c r="Y854" s="12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2" t="n">
        <v>44995</v>
      </c>
      <c r="H855" t="inlineStr"/>
      <c r="I855" t="n">
        <v>22146.36</v>
      </c>
      <c r="L855" t="n">
        <v>5.574109245612703</v>
      </c>
      <c r="M855" s="12" t="n">
        <v>45000</v>
      </c>
      <c r="N855" t="n">
        <v>5.5</v>
      </c>
      <c r="O855" s="12" t="n">
        <v>45005</v>
      </c>
      <c r="P855" t="n">
        <v>10</v>
      </c>
      <c r="Q855" t="inlineStr">
        <is>
          <t>SI</t>
        </is>
      </c>
      <c r="S855" t="n">
        <v>22146.36</v>
      </c>
      <c r="V855" t="n">
        <v>7.574109245612703</v>
      </c>
      <c r="W855" s="12" t="n">
        <v>45002</v>
      </c>
      <c r="X855" t="n">
        <v>7.5</v>
      </c>
      <c r="Y855" s="12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2" t="n">
        <v>44995</v>
      </c>
      <c r="H856" t="inlineStr"/>
      <c r="I856" t="n">
        <v>23958</v>
      </c>
      <c r="L856" t="n">
        <v>5.574109245612703</v>
      </c>
      <c r="M856" s="12" t="n">
        <v>45000</v>
      </c>
      <c r="N856" t="n">
        <v>5.5</v>
      </c>
      <c r="O856" s="12" t="n">
        <v>45005</v>
      </c>
      <c r="P856" t="n">
        <v>10</v>
      </c>
      <c r="Q856" t="inlineStr">
        <is>
          <t>SI</t>
        </is>
      </c>
      <c r="S856" t="n">
        <v>23958</v>
      </c>
      <c r="V856" t="n">
        <v>7.574109245612703</v>
      </c>
      <c r="W856" s="12" t="n">
        <v>45002</v>
      </c>
      <c r="X856" t="n">
        <v>7.5</v>
      </c>
      <c r="Y856" s="12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2" t="n">
        <v>44990</v>
      </c>
      <c r="H857" t="inlineStr"/>
      <c r="I857" t="n">
        <v>24264</v>
      </c>
      <c r="L857" t="n">
        <v>5.574109245612703</v>
      </c>
      <c r="M857" s="12" t="n">
        <v>44995</v>
      </c>
      <c r="N857" t="n">
        <v>5.5</v>
      </c>
      <c r="O857" s="12" t="n">
        <v>45000</v>
      </c>
      <c r="P857" t="n">
        <v>14</v>
      </c>
      <c r="Q857" t="inlineStr">
        <is>
          <t>SI</t>
        </is>
      </c>
      <c r="S857" t="n">
        <v>24264</v>
      </c>
      <c r="V857" t="n">
        <v>7.574109245612703</v>
      </c>
      <c r="W857" s="12" t="n">
        <v>44997</v>
      </c>
      <c r="X857" t="n">
        <v>7.5</v>
      </c>
      <c r="Y857" s="12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2" t="n">
        <v>44977</v>
      </c>
      <c r="H858" t="inlineStr"/>
      <c r="I858" t="n">
        <v>24784.07</v>
      </c>
      <c r="L858" t="n">
        <v>5.574109245612703</v>
      </c>
      <c r="M858" s="12" t="n">
        <v>44982</v>
      </c>
      <c r="N858" t="n">
        <v>5.5</v>
      </c>
      <c r="O858" s="12" t="n">
        <v>44987</v>
      </c>
      <c r="P858" t="n">
        <v>25</v>
      </c>
      <c r="Q858" t="inlineStr">
        <is>
          <t>SI</t>
        </is>
      </c>
      <c r="S858" t="n">
        <v>24784.07</v>
      </c>
      <c r="V858" t="n">
        <v>7.574109245612703</v>
      </c>
      <c r="W858" s="12" t="n">
        <v>44984</v>
      </c>
      <c r="X858" t="n">
        <v>7.5</v>
      </c>
      <c r="Y858" s="12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2" t="n">
        <v>44990</v>
      </c>
      <c r="H859" t="inlineStr"/>
      <c r="I859" t="n">
        <v>24264</v>
      </c>
      <c r="L859" t="n">
        <v>5.574109245612703</v>
      </c>
      <c r="M859" s="12" t="n">
        <v>44995</v>
      </c>
      <c r="N859" t="n">
        <v>5.5</v>
      </c>
      <c r="O859" s="12" t="n">
        <v>45000</v>
      </c>
      <c r="P859" t="n">
        <v>14</v>
      </c>
      <c r="Q859" t="inlineStr">
        <is>
          <t>SI</t>
        </is>
      </c>
      <c r="S859" t="n">
        <v>24264</v>
      </c>
      <c r="V859" t="n">
        <v>7.574109245612703</v>
      </c>
      <c r="W859" s="12" t="n">
        <v>44997</v>
      </c>
      <c r="X859" t="n">
        <v>7.5</v>
      </c>
      <c r="Y859" s="12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2" t="n">
        <v>44990</v>
      </c>
      <c r="H860" t="inlineStr"/>
      <c r="I860" t="n">
        <v>23864.29</v>
      </c>
      <c r="L860" t="n">
        <v>5.574109245612703</v>
      </c>
      <c r="M860" s="12" t="n">
        <v>44995</v>
      </c>
      <c r="N860" t="n">
        <v>5.5</v>
      </c>
      <c r="O860" s="12" t="n">
        <v>45000</v>
      </c>
      <c r="P860" t="n">
        <v>14</v>
      </c>
      <c r="Q860" t="inlineStr">
        <is>
          <t>SI</t>
        </is>
      </c>
      <c r="S860" t="n">
        <v>23864.29</v>
      </c>
      <c r="V860" t="n">
        <v>7.574109245612703</v>
      </c>
      <c r="W860" s="12" t="n">
        <v>44997</v>
      </c>
      <c r="X860" t="n">
        <v>7.5</v>
      </c>
      <c r="Y860" s="12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2" t="n">
        <v>44978</v>
      </c>
      <c r="H861" t="inlineStr"/>
      <c r="I861" t="n">
        <v>19600</v>
      </c>
      <c r="L861" t="n">
        <v>5.574109245612703</v>
      </c>
      <c r="M861" s="12" t="n">
        <v>44983</v>
      </c>
      <c r="N861" t="n">
        <v>5.5</v>
      </c>
      <c r="O861" s="12" t="n">
        <v>44988</v>
      </c>
      <c r="P861" t="n">
        <v>24</v>
      </c>
      <c r="Q861" t="inlineStr">
        <is>
          <t>SI</t>
        </is>
      </c>
      <c r="S861" t="n">
        <v>19600</v>
      </c>
      <c r="V861" t="n">
        <v>7.574109245612703</v>
      </c>
      <c r="W861" s="12" t="n">
        <v>44985</v>
      </c>
      <c r="X861" t="n">
        <v>7.5</v>
      </c>
      <c r="Y861" s="12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2" t="n">
        <v>44978</v>
      </c>
      <c r="H862" t="inlineStr"/>
      <c r="I862" t="n">
        <v>4360</v>
      </c>
      <c r="L862" t="n">
        <v>5.574109245612703</v>
      </c>
      <c r="M862" s="12" t="n">
        <v>44983</v>
      </c>
      <c r="N862" t="n">
        <v>5.5</v>
      </c>
      <c r="O862" s="12" t="n">
        <v>44988</v>
      </c>
      <c r="P862" t="n">
        <v>24</v>
      </c>
      <c r="Q862" t="inlineStr">
        <is>
          <t>SI</t>
        </is>
      </c>
      <c r="S862" t="n">
        <v>4360</v>
      </c>
      <c r="V862" t="n">
        <v>7.574109245612703</v>
      </c>
      <c r="W862" s="12" t="n">
        <v>44985</v>
      </c>
      <c r="X862" t="n">
        <v>7.5</v>
      </c>
      <c r="Y862" s="12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2" t="n">
        <v>44977</v>
      </c>
      <c r="H863" t="inlineStr"/>
      <c r="I863" t="n">
        <v>24000</v>
      </c>
      <c r="L863" t="n">
        <v>5.574109245612703</v>
      </c>
      <c r="M863" s="12" t="n">
        <v>44982</v>
      </c>
      <c r="N863" t="n">
        <v>5.5</v>
      </c>
      <c r="O863" s="12" t="n">
        <v>44987</v>
      </c>
      <c r="P863" t="n">
        <v>25</v>
      </c>
      <c r="Q863" t="inlineStr">
        <is>
          <t>SI</t>
        </is>
      </c>
      <c r="S863" t="n">
        <v>24000</v>
      </c>
      <c r="V863" t="n">
        <v>7.574109245612703</v>
      </c>
      <c r="W863" s="12" t="n">
        <v>44984</v>
      </c>
      <c r="X863" t="n">
        <v>7.5</v>
      </c>
      <c r="Y863" s="12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2" t="n">
        <v>44980</v>
      </c>
      <c r="H864" t="inlineStr"/>
      <c r="I864" t="n">
        <v>19758.46752</v>
      </c>
      <c r="L864" t="n">
        <v>7.5</v>
      </c>
      <c r="M864" s="12" t="n">
        <v>44987</v>
      </c>
      <c r="N864" t="n">
        <v>9.5</v>
      </c>
      <c r="O864" s="12" t="n">
        <v>44996</v>
      </c>
      <c r="P864" t="n">
        <v>17</v>
      </c>
      <c r="Q864" t="inlineStr">
        <is>
          <t>SI</t>
        </is>
      </c>
      <c r="S864" t="n">
        <v>19758.46752</v>
      </c>
      <c r="V864" t="n">
        <v>9.5</v>
      </c>
      <c r="W864" s="12" t="n">
        <v>44989</v>
      </c>
      <c r="X864" t="n">
        <v>11.5</v>
      </c>
      <c r="Y864" s="12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2" t="n">
        <v>44982</v>
      </c>
      <c r="H865" t="inlineStr"/>
      <c r="I865" t="n">
        <v>9002.98</v>
      </c>
      <c r="L865" t="n">
        <v>4.830303030303031</v>
      </c>
      <c r="M865" s="12" t="n">
        <v>44986</v>
      </c>
      <c r="N865" t="n">
        <v>15</v>
      </c>
      <c r="O865" s="12" t="n">
        <v>45001</v>
      </c>
      <c r="P865" t="n">
        <v>13</v>
      </c>
      <c r="Q865" t="inlineStr">
        <is>
          <t>SI</t>
        </is>
      </c>
      <c r="S865" t="n">
        <v>9002.98</v>
      </c>
      <c r="V865" t="n">
        <v>6.830303030303031</v>
      </c>
      <c r="W865" s="12" t="n">
        <v>44988</v>
      </c>
      <c r="X865" t="n">
        <v>17</v>
      </c>
      <c r="Y865" s="12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2" t="n">
        <v>44982</v>
      </c>
      <c r="H866" t="inlineStr"/>
      <c r="I866" t="n">
        <v>3006.23</v>
      </c>
      <c r="L866" t="n">
        <v>4.830303030303031</v>
      </c>
      <c r="M866" s="12" t="n">
        <v>44986</v>
      </c>
      <c r="N866" t="n">
        <v>15</v>
      </c>
      <c r="O866" s="12" t="n">
        <v>45001</v>
      </c>
      <c r="P866" t="n">
        <v>13</v>
      </c>
      <c r="Q866" t="inlineStr">
        <is>
          <t>SI</t>
        </is>
      </c>
      <c r="S866" t="n">
        <v>3006.23</v>
      </c>
      <c r="V866" t="n">
        <v>6.830303030303031</v>
      </c>
      <c r="W866" s="12" t="n">
        <v>44988</v>
      </c>
      <c r="X866" t="n">
        <v>17</v>
      </c>
      <c r="Y866" s="12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2" t="n">
        <v>44982</v>
      </c>
      <c r="H867" t="inlineStr"/>
      <c r="I867" t="n">
        <v>5000.59</v>
      </c>
      <c r="L867" t="n">
        <v>4.830303030303031</v>
      </c>
      <c r="M867" s="12" t="n">
        <v>44986</v>
      </c>
      <c r="N867" t="n">
        <v>15</v>
      </c>
      <c r="O867" s="12" t="n">
        <v>45001</v>
      </c>
      <c r="P867" t="n">
        <v>13</v>
      </c>
      <c r="Q867" t="inlineStr">
        <is>
          <t>SI</t>
        </is>
      </c>
      <c r="S867" t="n">
        <v>5000.59</v>
      </c>
      <c r="V867" t="n">
        <v>6.830303030303031</v>
      </c>
      <c r="W867" s="12" t="n">
        <v>44988</v>
      </c>
      <c r="X867" t="n">
        <v>17</v>
      </c>
      <c r="Y867" s="12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2" t="n">
        <v>44982</v>
      </c>
      <c r="H868" t="inlineStr"/>
      <c r="I868" t="n">
        <v>2005.14</v>
      </c>
      <c r="L868" t="n">
        <v>4.830303030303031</v>
      </c>
      <c r="M868" s="12" t="n">
        <v>44986</v>
      </c>
      <c r="N868" t="n">
        <v>15</v>
      </c>
      <c r="O868" s="12" t="n">
        <v>45001</v>
      </c>
      <c r="P868" t="n">
        <v>13</v>
      </c>
      <c r="Q868" t="inlineStr">
        <is>
          <t>SI</t>
        </is>
      </c>
      <c r="S868" t="n">
        <v>2005.14</v>
      </c>
      <c r="V868" t="n">
        <v>6.830303030303031</v>
      </c>
      <c r="W868" s="12" t="n">
        <v>44988</v>
      </c>
      <c r="X868" t="n">
        <v>17</v>
      </c>
      <c r="Y868" s="12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2" t="n">
        <v>44982</v>
      </c>
      <c r="H869" t="inlineStr"/>
      <c r="I869" t="n">
        <v>5005.82</v>
      </c>
      <c r="L869" t="n">
        <v>4.830303030303031</v>
      </c>
      <c r="M869" s="12" t="n">
        <v>44986</v>
      </c>
      <c r="N869" t="n">
        <v>15</v>
      </c>
      <c r="O869" s="12" t="n">
        <v>45001</v>
      </c>
      <c r="P869" t="n">
        <v>13</v>
      </c>
      <c r="Q869" t="inlineStr">
        <is>
          <t>SI</t>
        </is>
      </c>
      <c r="S869" t="n">
        <v>5005.82</v>
      </c>
      <c r="V869" t="n">
        <v>6.830303030303031</v>
      </c>
      <c r="W869" s="12" t="n">
        <v>44988</v>
      </c>
      <c r="X869" t="n">
        <v>17</v>
      </c>
      <c r="Y869" s="12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2" t="n">
        <v>44994</v>
      </c>
      <c r="H870" t="inlineStr"/>
      <c r="I870" t="n">
        <v>21989.87</v>
      </c>
      <c r="L870" t="n">
        <v>5.574109245612703</v>
      </c>
      <c r="M870" s="12" t="n">
        <v>44999</v>
      </c>
      <c r="N870" t="n">
        <v>5.5</v>
      </c>
      <c r="O870" s="12" t="n">
        <v>45004</v>
      </c>
      <c r="P870" t="n">
        <v>11</v>
      </c>
      <c r="Q870" t="inlineStr">
        <is>
          <t>SI</t>
        </is>
      </c>
      <c r="S870" t="n">
        <v>21989.87</v>
      </c>
      <c r="V870" t="n">
        <v>7.574109245612703</v>
      </c>
      <c r="W870" s="12" t="n">
        <v>45001</v>
      </c>
      <c r="X870" t="n">
        <v>7.5</v>
      </c>
      <c r="Y870" s="12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2" t="n">
        <v>44990</v>
      </c>
      <c r="H871" t="inlineStr"/>
      <c r="I871" t="n">
        <v>22101</v>
      </c>
      <c r="L871" t="n">
        <v>5.574109245612703</v>
      </c>
      <c r="M871" s="12" t="n">
        <v>44995</v>
      </c>
      <c r="N871" t="n">
        <v>5.5</v>
      </c>
      <c r="O871" s="12" t="n">
        <v>45000</v>
      </c>
      <c r="P871" t="n">
        <v>14</v>
      </c>
      <c r="Q871" t="inlineStr">
        <is>
          <t>SI</t>
        </is>
      </c>
      <c r="S871" t="n">
        <v>22101</v>
      </c>
      <c r="V871" t="n">
        <v>7.574109245612703</v>
      </c>
      <c r="W871" s="12" t="n">
        <v>44997</v>
      </c>
      <c r="X871" t="n">
        <v>7.5</v>
      </c>
      <c r="Y871" s="12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2" t="n">
        <v>44990</v>
      </c>
      <c r="H872" t="inlineStr"/>
      <c r="I872" t="n">
        <v>23400</v>
      </c>
      <c r="L872" t="n">
        <v>5.574109245612703</v>
      </c>
      <c r="M872" s="12" t="n">
        <v>44995</v>
      </c>
      <c r="N872" t="n">
        <v>5.5</v>
      </c>
      <c r="O872" s="12" t="n">
        <v>45000</v>
      </c>
      <c r="P872" t="n">
        <v>14</v>
      </c>
      <c r="Q872" t="inlineStr">
        <is>
          <t>SI</t>
        </is>
      </c>
      <c r="S872" t="n">
        <v>23400</v>
      </c>
      <c r="V872" t="n">
        <v>7.574109245612703</v>
      </c>
      <c r="W872" s="12" t="n">
        <v>44997</v>
      </c>
      <c r="X872" t="n">
        <v>7.5</v>
      </c>
      <c r="Y872" s="12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2" t="n">
        <v>44988</v>
      </c>
      <c r="H873" t="inlineStr"/>
      <c r="I873" t="n">
        <v>24000</v>
      </c>
      <c r="L873" t="n">
        <v>5.574109245612703</v>
      </c>
      <c r="M873" s="12" t="n">
        <v>44993</v>
      </c>
      <c r="N873" t="n">
        <v>5.5</v>
      </c>
      <c r="O873" s="12" t="n">
        <v>44998</v>
      </c>
      <c r="P873" t="n">
        <v>16</v>
      </c>
      <c r="Q873" t="inlineStr">
        <is>
          <t>SI</t>
        </is>
      </c>
      <c r="S873" t="n">
        <v>24000</v>
      </c>
      <c r="V873" t="n">
        <v>7.574109245612703</v>
      </c>
      <c r="W873" s="12" t="n">
        <v>44995</v>
      </c>
      <c r="X873" t="n">
        <v>7.5</v>
      </c>
      <c r="Y873" s="12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2" t="n">
        <v>44990</v>
      </c>
      <c r="H874" t="inlineStr"/>
      <c r="I874" t="n">
        <v>24174</v>
      </c>
      <c r="L874" t="n">
        <v>5.574109245612703</v>
      </c>
      <c r="M874" s="12" t="n">
        <v>44995</v>
      </c>
      <c r="N874" t="n">
        <v>5.5</v>
      </c>
      <c r="O874" s="12" t="n">
        <v>45000</v>
      </c>
      <c r="P874" t="n">
        <v>14</v>
      </c>
      <c r="Q874" t="inlineStr">
        <is>
          <t>SI</t>
        </is>
      </c>
      <c r="S874" t="n">
        <v>24174</v>
      </c>
      <c r="V874" t="n">
        <v>7.574109245612703</v>
      </c>
      <c r="W874" s="12" t="n">
        <v>44997</v>
      </c>
      <c r="X874" t="n">
        <v>7.5</v>
      </c>
      <c r="Y874" s="12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2" t="n">
        <v>44981</v>
      </c>
      <c r="H875" t="inlineStr"/>
      <c r="I875" t="n">
        <v>20000</v>
      </c>
      <c r="L875" t="n">
        <v>5.142011834319526</v>
      </c>
      <c r="M875" s="12" t="n">
        <v>44986</v>
      </c>
      <c r="N875" t="n">
        <v>7.5</v>
      </c>
      <c r="O875" s="12" t="n">
        <v>44993</v>
      </c>
      <c r="P875" t="n">
        <v>20</v>
      </c>
      <c r="Q875" t="inlineStr">
        <is>
          <t>SI</t>
        </is>
      </c>
      <c r="S875" t="n">
        <v>20000</v>
      </c>
      <c r="V875" t="n">
        <v>7.142011834319526</v>
      </c>
      <c r="W875" s="12" t="n">
        <v>44988</v>
      </c>
      <c r="X875" t="n">
        <v>9.5</v>
      </c>
      <c r="Y875" s="12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2" t="n">
        <v>44994</v>
      </c>
      <c r="H876" t="inlineStr"/>
      <c r="I876" t="n">
        <v>24000</v>
      </c>
      <c r="L876" t="n">
        <v>4.830303030303031</v>
      </c>
      <c r="M876" s="12" t="n">
        <v>44998</v>
      </c>
      <c r="N876" t="n">
        <v>15</v>
      </c>
      <c r="O876" s="12" t="n">
        <v>45013</v>
      </c>
      <c r="P876" t="n">
        <v>3</v>
      </c>
      <c r="Q876" t="inlineStr">
        <is>
          <t>SI</t>
        </is>
      </c>
      <c r="S876" t="n">
        <v>24000</v>
      </c>
      <c r="V876" t="n">
        <v>6.830303030303031</v>
      </c>
      <c r="W876" s="12" t="n">
        <v>45000</v>
      </c>
      <c r="X876" t="n">
        <v>17</v>
      </c>
      <c r="Y876" s="12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2" t="n">
        <v>44981</v>
      </c>
      <c r="H877" t="inlineStr"/>
      <c r="I877" t="n">
        <v>19954</v>
      </c>
      <c r="L877" t="n">
        <v>5.574109245612703</v>
      </c>
      <c r="M877" s="12" t="n">
        <v>44986</v>
      </c>
      <c r="N877" t="n">
        <v>5.5</v>
      </c>
      <c r="O877" s="12" t="n">
        <v>44991</v>
      </c>
      <c r="P877" t="n">
        <v>22</v>
      </c>
      <c r="Q877" t="inlineStr">
        <is>
          <t>SI</t>
        </is>
      </c>
      <c r="S877" t="n">
        <v>19954</v>
      </c>
      <c r="V877" t="n">
        <v>7.574109245612703</v>
      </c>
      <c r="W877" s="12" t="n">
        <v>44988</v>
      </c>
      <c r="X877" t="n">
        <v>7.5</v>
      </c>
      <c r="Y877" s="12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2" t="n">
        <v>44978</v>
      </c>
      <c r="H878" t="inlineStr"/>
      <c r="I878" t="n">
        <v>15875.72</v>
      </c>
      <c r="L878" t="n">
        <v>7.5</v>
      </c>
      <c r="M878" s="12" t="n">
        <v>44985</v>
      </c>
      <c r="N878" t="n">
        <v>9.5</v>
      </c>
      <c r="O878" s="12" t="n">
        <v>44994</v>
      </c>
      <c r="P878" t="n">
        <v>19</v>
      </c>
      <c r="Q878" t="inlineStr">
        <is>
          <t>SI</t>
        </is>
      </c>
      <c r="S878" t="n">
        <v>15875.72</v>
      </c>
      <c r="V878" t="n">
        <v>9.5</v>
      </c>
      <c r="W878" s="12" t="n">
        <v>44987</v>
      </c>
      <c r="X878" t="n">
        <v>11.5</v>
      </c>
      <c r="Y878" s="12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2" t="n">
        <v>44978</v>
      </c>
      <c r="H879" t="inlineStr"/>
      <c r="I879" t="n">
        <v>4082.328</v>
      </c>
      <c r="L879" t="n">
        <v>7.5</v>
      </c>
      <c r="M879" s="12" t="n">
        <v>44985</v>
      </c>
      <c r="N879" t="n">
        <v>9.5</v>
      </c>
      <c r="O879" s="12" t="n">
        <v>44994</v>
      </c>
      <c r="P879" t="n">
        <v>19</v>
      </c>
      <c r="Q879" t="inlineStr">
        <is>
          <t>SI</t>
        </is>
      </c>
      <c r="S879" t="n">
        <v>4082.328</v>
      </c>
      <c r="V879" t="n">
        <v>9.5</v>
      </c>
      <c r="W879" s="12" t="n">
        <v>44987</v>
      </c>
      <c r="X879" t="n">
        <v>11.5</v>
      </c>
      <c r="Y879" s="12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2" t="n">
        <v>44982</v>
      </c>
      <c r="H880" t="inlineStr"/>
      <c r="I880" t="n">
        <v>5015.63</v>
      </c>
      <c r="L880" t="n">
        <v>4.830303030303031</v>
      </c>
      <c r="M880" s="12" t="n">
        <v>44986</v>
      </c>
      <c r="N880" t="n">
        <v>15</v>
      </c>
      <c r="O880" s="12" t="n">
        <v>45001</v>
      </c>
      <c r="P880" t="n">
        <v>13</v>
      </c>
      <c r="Q880" t="inlineStr">
        <is>
          <t>SI</t>
        </is>
      </c>
      <c r="S880" t="n">
        <v>5015.63</v>
      </c>
      <c r="V880" t="n">
        <v>6.830303030303031</v>
      </c>
      <c r="W880" s="12" t="n">
        <v>44988</v>
      </c>
      <c r="X880" t="n">
        <v>17</v>
      </c>
      <c r="Y880" s="12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2" t="n">
        <v>44982</v>
      </c>
      <c r="H881" t="inlineStr"/>
      <c r="I881" t="n">
        <v>2009.5</v>
      </c>
      <c r="L881" t="n">
        <v>4.830303030303031</v>
      </c>
      <c r="M881" s="12" t="n">
        <v>44986</v>
      </c>
      <c r="N881" t="n">
        <v>15</v>
      </c>
      <c r="O881" s="12" t="n">
        <v>45001</v>
      </c>
      <c r="P881" t="n">
        <v>13</v>
      </c>
      <c r="Q881" t="inlineStr">
        <is>
          <t>SI</t>
        </is>
      </c>
      <c r="S881" t="n">
        <v>2009.5</v>
      </c>
      <c r="V881" t="n">
        <v>6.830303030303031</v>
      </c>
      <c r="W881" s="12" t="n">
        <v>44988</v>
      </c>
      <c r="X881" t="n">
        <v>17</v>
      </c>
      <c r="Y881" s="12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2" t="n">
        <v>44982</v>
      </c>
      <c r="H882" t="inlineStr"/>
      <c r="I882" t="n">
        <v>5007.1</v>
      </c>
      <c r="L882" t="n">
        <v>4.830303030303031</v>
      </c>
      <c r="M882" s="12" t="n">
        <v>44986</v>
      </c>
      <c r="N882" t="n">
        <v>15</v>
      </c>
      <c r="O882" s="12" t="n">
        <v>45001</v>
      </c>
      <c r="P882" t="n">
        <v>13</v>
      </c>
      <c r="Q882" t="inlineStr">
        <is>
          <t>SI</t>
        </is>
      </c>
      <c r="S882" t="n">
        <v>5007.1</v>
      </c>
      <c r="V882" t="n">
        <v>6.830303030303031</v>
      </c>
      <c r="W882" s="12" t="n">
        <v>44988</v>
      </c>
      <c r="X882" t="n">
        <v>17</v>
      </c>
      <c r="Y882" s="12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2" t="n">
        <v>44982</v>
      </c>
      <c r="H883" t="inlineStr"/>
      <c r="I883" t="n">
        <v>3005.12</v>
      </c>
      <c r="L883" t="n">
        <v>4.830303030303031</v>
      </c>
      <c r="M883" s="12" t="n">
        <v>44986</v>
      </c>
      <c r="N883" t="n">
        <v>15</v>
      </c>
      <c r="O883" s="12" t="n">
        <v>45001</v>
      </c>
      <c r="P883" t="n">
        <v>13</v>
      </c>
      <c r="Q883" t="inlineStr">
        <is>
          <t>SI</t>
        </is>
      </c>
      <c r="S883" t="n">
        <v>3005.12</v>
      </c>
      <c r="V883" t="n">
        <v>6.830303030303031</v>
      </c>
      <c r="W883" s="12" t="n">
        <v>44988</v>
      </c>
      <c r="X883" t="n">
        <v>17</v>
      </c>
      <c r="Y883" s="12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2" t="n">
        <v>44982</v>
      </c>
      <c r="H884" t="inlineStr"/>
      <c r="I884" t="n">
        <v>9007.860000000001</v>
      </c>
      <c r="L884" t="n">
        <v>4.830303030303031</v>
      </c>
      <c r="M884" s="12" t="n">
        <v>44986</v>
      </c>
      <c r="N884" t="n">
        <v>15</v>
      </c>
      <c r="O884" s="12" t="n">
        <v>45001</v>
      </c>
      <c r="P884" t="n">
        <v>13</v>
      </c>
      <c r="Q884" t="inlineStr">
        <is>
          <t>SI</t>
        </is>
      </c>
      <c r="S884" t="n">
        <v>9007.860000000001</v>
      </c>
      <c r="V884" t="n">
        <v>6.830303030303031</v>
      </c>
      <c r="W884" s="12" t="n">
        <v>44988</v>
      </c>
      <c r="X884" t="n">
        <v>17</v>
      </c>
      <c r="Y884" s="12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2" t="n">
        <v>44990</v>
      </c>
      <c r="H885" t="inlineStr"/>
      <c r="I885" t="n">
        <v>23990.19</v>
      </c>
      <c r="L885" t="n">
        <v>5.574109245612703</v>
      </c>
      <c r="M885" s="12" t="n">
        <v>44995</v>
      </c>
      <c r="N885" t="n">
        <v>5.5</v>
      </c>
      <c r="O885" s="12" t="n">
        <v>45000</v>
      </c>
      <c r="P885" t="n">
        <v>14</v>
      </c>
      <c r="Q885" t="inlineStr">
        <is>
          <t>SI</t>
        </is>
      </c>
      <c r="S885" t="n">
        <v>23990.19</v>
      </c>
      <c r="V885" t="n">
        <v>7.574109245612703</v>
      </c>
      <c r="W885" s="12" t="n">
        <v>44997</v>
      </c>
      <c r="X885" t="n">
        <v>7.5</v>
      </c>
      <c r="Y885" s="12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2" t="n">
        <v>44990</v>
      </c>
      <c r="H886" t="inlineStr"/>
      <c r="I886" t="n">
        <v>24013.5</v>
      </c>
      <c r="L886" t="n">
        <v>5.574109245612703</v>
      </c>
      <c r="M886" s="12" t="n">
        <v>44995</v>
      </c>
      <c r="N886" t="n">
        <v>5.5</v>
      </c>
      <c r="O886" s="12" t="n">
        <v>45000</v>
      </c>
      <c r="P886" t="n">
        <v>14</v>
      </c>
      <c r="Q886" t="inlineStr">
        <is>
          <t>SI</t>
        </is>
      </c>
      <c r="S886" t="n">
        <v>24013.5</v>
      </c>
      <c r="V886" t="n">
        <v>7.574109245612703</v>
      </c>
      <c r="W886" s="12" t="n">
        <v>44997</v>
      </c>
      <c r="X886" t="n">
        <v>7.5</v>
      </c>
      <c r="Y886" s="12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2" t="n">
        <v>44990</v>
      </c>
      <c r="H887" t="inlineStr"/>
      <c r="I887" t="n">
        <v>22071.72</v>
      </c>
      <c r="L887" t="n">
        <v>5.574109245612703</v>
      </c>
      <c r="M887" s="12" t="n">
        <v>44995</v>
      </c>
      <c r="N887" t="n">
        <v>5.5</v>
      </c>
      <c r="O887" s="12" t="n">
        <v>45000</v>
      </c>
      <c r="P887" t="n">
        <v>14</v>
      </c>
      <c r="Q887" t="inlineStr">
        <is>
          <t>SI</t>
        </is>
      </c>
      <c r="S887" t="n">
        <v>22071.72</v>
      </c>
      <c r="V887" t="n">
        <v>7.574109245612703</v>
      </c>
      <c r="W887" s="12" t="n">
        <v>44997</v>
      </c>
      <c r="X887" t="n">
        <v>7.5</v>
      </c>
      <c r="Y887" s="12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2" t="n">
        <v>44990</v>
      </c>
      <c r="H888" t="inlineStr"/>
      <c r="I888" t="n">
        <v>24354</v>
      </c>
      <c r="L888" t="n">
        <v>5.574109245612703</v>
      </c>
      <c r="M888" s="12" t="n">
        <v>44995</v>
      </c>
      <c r="N888" t="n">
        <v>5.5</v>
      </c>
      <c r="O888" s="12" t="n">
        <v>45000</v>
      </c>
      <c r="P888" t="n">
        <v>14</v>
      </c>
      <c r="Q888" t="inlineStr">
        <is>
          <t>SI</t>
        </is>
      </c>
      <c r="S888" t="n">
        <v>24354</v>
      </c>
      <c r="V888" t="n">
        <v>7.574109245612703</v>
      </c>
      <c r="W888" s="12" t="n">
        <v>44997</v>
      </c>
      <c r="X888" t="n">
        <v>7.5</v>
      </c>
      <c r="Y888" s="12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2" t="n">
        <v>44994</v>
      </c>
      <c r="H889" t="inlineStr"/>
      <c r="I889" t="n">
        <v>24105</v>
      </c>
      <c r="L889" t="n">
        <v>5.574109245612703</v>
      </c>
      <c r="M889" s="12" t="n">
        <v>44999</v>
      </c>
      <c r="N889" t="n">
        <v>5.5</v>
      </c>
      <c r="O889" s="12" t="n">
        <v>45004</v>
      </c>
      <c r="P889" t="n">
        <v>11</v>
      </c>
      <c r="Q889" t="inlineStr">
        <is>
          <t>SI</t>
        </is>
      </c>
      <c r="S889" t="n">
        <v>24105</v>
      </c>
      <c r="V889" t="n">
        <v>7.574109245612703</v>
      </c>
      <c r="W889" s="12" t="n">
        <v>45001</v>
      </c>
      <c r="X889" t="n">
        <v>7.5</v>
      </c>
      <c r="Y889" s="12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2" t="n">
        <v>44981</v>
      </c>
      <c r="H890" t="inlineStr"/>
      <c r="I890" t="n">
        <v>9201.26</v>
      </c>
      <c r="L890" t="n">
        <v>5.574109245612703</v>
      </c>
      <c r="M890" s="12" t="n">
        <v>44986</v>
      </c>
      <c r="N890" t="n">
        <v>5.5</v>
      </c>
      <c r="O890" s="12" t="n">
        <v>44991</v>
      </c>
      <c r="P890" t="n">
        <v>22</v>
      </c>
      <c r="Q890" t="inlineStr">
        <is>
          <t>SI</t>
        </is>
      </c>
      <c r="S890" t="n">
        <v>9201.26</v>
      </c>
      <c r="V890" t="n">
        <v>7.574109245612703</v>
      </c>
      <c r="W890" s="12" t="n">
        <v>44988</v>
      </c>
      <c r="X890" t="n">
        <v>7.5</v>
      </c>
      <c r="Y890" s="12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2" t="n">
        <v>44981</v>
      </c>
      <c r="H891" t="inlineStr"/>
      <c r="I891" t="n">
        <v>14830.26</v>
      </c>
      <c r="L891" t="n">
        <v>5.574109245612703</v>
      </c>
      <c r="M891" s="12" t="n">
        <v>44986</v>
      </c>
      <c r="N891" t="n">
        <v>5.5</v>
      </c>
      <c r="O891" s="12" t="n">
        <v>44991</v>
      </c>
      <c r="P891" t="n">
        <v>22</v>
      </c>
      <c r="Q891" t="inlineStr">
        <is>
          <t>SI</t>
        </is>
      </c>
      <c r="S891" t="n">
        <v>14830.26</v>
      </c>
      <c r="V891" t="n">
        <v>7.574109245612703</v>
      </c>
      <c r="W891" s="12" t="n">
        <v>44988</v>
      </c>
      <c r="X891" t="n">
        <v>7.5</v>
      </c>
      <c r="Y891" s="12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2" t="n">
        <v>44995</v>
      </c>
      <c r="H892" t="inlineStr"/>
      <c r="I892" t="n">
        <v>25000</v>
      </c>
      <c r="L892" t="n">
        <v>5.574109245612703</v>
      </c>
      <c r="M892" s="12" t="n">
        <v>45000</v>
      </c>
      <c r="N892" t="n">
        <v>5.5</v>
      </c>
      <c r="O892" s="12" t="n">
        <v>45005</v>
      </c>
      <c r="P892" t="n">
        <v>10</v>
      </c>
      <c r="Q892" t="inlineStr">
        <is>
          <t>SI</t>
        </is>
      </c>
      <c r="S892" t="n">
        <v>25000</v>
      </c>
      <c r="V892" t="n">
        <v>7.574109245612703</v>
      </c>
      <c r="W892" s="12" t="n">
        <v>45002</v>
      </c>
      <c r="X892" t="n">
        <v>7.5</v>
      </c>
      <c r="Y892" s="12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2" t="n">
        <v>44990</v>
      </c>
      <c r="H893" t="inlineStr"/>
      <c r="I893" t="n">
        <v>24080</v>
      </c>
      <c r="L893" t="n">
        <v>5.574109245612703</v>
      </c>
      <c r="M893" s="12" t="n">
        <v>44995</v>
      </c>
      <c r="N893" t="n">
        <v>5.5</v>
      </c>
      <c r="O893" s="12" t="n">
        <v>45000</v>
      </c>
      <c r="P893" t="n">
        <v>14</v>
      </c>
      <c r="Q893" t="inlineStr">
        <is>
          <t>SI</t>
        </is>
      </c>
      <c r="S893" t="n">
        <v>24080</v>
      </c>
      <c r="V893" t="n">
        <v>7.574109245612703</v>
      </c>
      <c r="W893" s="12" t="n">
        <v>44997</v>
      </c>
      <c r="X893" t="n">
        <v>7.5</v>
      </c>
      <c r="Y893" s="12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2" t="n">
        <v>45010</v>
      </c>
      <c r="H894" t="inlineStr"/>
      <c r="J894" t="n">
        <v>24000</v>
      </c>
      <c r="L894" t="n">
        <v>5.142011834319526</v>
      </c>
      <c r="M894" s="12" t="n">
        <v>45015</v>
      </c>
      <c r="N894" t="n">
        <v>7.5</v>
      </c>
      <c r="O894" s="12" t="n">
        <v>45022</v>
      </c>
      <c r="P894" t="n">
        <v>18</v>
      </c>
      <c r="Q894" t="inlineStr">
        <is>
          <t>SI</t>
        </is>
      </c>
      <c r="T894" t="n">
        <v>24000</v>
      </c>
      <c r="V894" t="n">
        <v>7.142011834319526</v>
      </c>
      <c r="W894" s="12" t="n">
        <v>45017</v>
      </c>
      <c r="X894" t="n">
        <v>9.5</v>
      </c>
      <c r="Y894" s="12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2" t="n">
        <v>44990</v>
      </c>
      <c r="H895" t="inlineStr"/>
      <c r="I895" t="n">
        <v>21764.76</v>
      </c>
      <c r="L895" t="n">
        <v>5.574109245612703</v>
      </c>
      <c r="M895" s="12" t="n">
        <v>44995</v>
      </c>
      <c r="N895" t="n">
        <v>5.5</v>
      </c>
      <c r="O895" s="12" t="n">
        <v>45000</v>
      </c>
      <c r="P895" t="n">
        <v>14</v>
      </c>
      <c r="Q895" t="inlineStr">
        <is>
          <t>SI</t>
        </is>
      </c>
      <c r="S895" t="n">
        <v>21764.76</v>
      </c>
      <c r="V895" t="n">
        <v>7.574109245612703</v>
      </c>
      <c r="W895" s="12" t="n">
        <v>44997</v>
      </c>
      <c r="X895" t="n">
        <v>7.5</v>
      </c>
      <c r="Y895" s="12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2" t="n">
        <v>44990</v>
      </c>
      <c r="H896" t="inlineStr"/>
      <c r="I896" t="n">
        <v>24002.38</v>
      </c>
      <c r="L896" t="n">
        <v>5.574109245612703</v>
      </c>
      <c r="M896" s="12" t="n">
        <v>44995</v>
      </c>
      <c r="N896" t="n">
        <v>5.5</v>
      </c>
      <c r="O896" s="12" t="n">
        <v>45000</v>
      </c>
      <c r="P896" t="n">
        <v>14</v>
      </c>
      <c r="Q896" t="inlineStr">
        <is>
          <t>SI</t>
        </is>
      </c>
      <c r="S896" t="n">
        <v>24002.38</v>
      </c>
      <c r="V896" t="n">
        <v>7.574109245612703</v>
      </c>
      <c r="W896" s="12" t="n">
        <v>44997</v>
      </c>
      <c r="X896" t="n">
        <v>7.5</v>
      </c>
      <c r="Y896" s="12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2" t="n">
        <v>44990</v>
      </c>
      <c r="H897" t="inlineStr"/>
      <c r="I897" t="n">
        <v>14662.17</v>
      </c>
      <c r="L897" t="n">
        <v>5.574109245612703</v>
      </c>
      <c r="M897" s="12" t="n">
        <v>44995</v>
      </c>
      <c r="N897" t="n">
        <v>5.5</v>
      </c>
      <c r="O897" s="12" t="n">
        <v>45000</v>
      </c>
      <c r="P897" t="n">
        <v>14</v>
      </c>
      <c r="Q897" t="inlineStr">
        <is>
          <t>SI</t>
        </is>
      </c>
      <c r="S897" t="n">
        <v>14662.17</v>
      </c>
      <c r="V897" t="n">
        <v>7.574109245612703</v>
      </c>
      <c r="W897" s="12" t="n">
        <v>44997</v>
      </c>
      <c r="X897" t="n">
        <v>7.5</v>
      </c>
      <c r="Y897" s="12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2" t="n">
        <v>44990</v>
      </c>
      <c r="H898" t="inlineStr"/>
      <c r="I898" t="n">
        <v>9707.209999999999</v>
      </c>
      <c r="L898" t="n">
        <v>5.574109245612703</v>
      </c>
      <c r="M898" s="12" t="n">
        <v>44995</v>
      </c>
      <c r="N898" t="n">
        <v>5.5</v>
      </c>
      <c r="O898" s="12" t="n">
        <v>45000</v>
      </c>
      <c r="P898" t="n">
        <v>14</v>
      </c>
      <c r="Q898" t="inlineStr">
        <is>
          <t>SI</t>
        </is>
      </c>
      <c r="S898" t="n">
        <v>9707.209999999999</v>
      </c>
      <c r="V898" t="n">
        <v>7.574109245612703</v>
      </c>
      <c r="W898" s="12" t="n">
        <v>44997</v>
      </c>
      <c r="X898" t="n">
        <v>7.5</v>
      </c>
      <c r="Y898" s="12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2" t="n">
        <v>44990</v>
      </c>
      <c r="H899" t="inlineStr"/>
      <c r="I899" t="n">
        <v>23780</v>
      </c>
      <c r="L899" t="n">
        <v>5.574109245612703</v>
      </c>
      <c r="M899" s="12" t="n">
        <v>44995</v>
      </c>
      <c r="N899" t="n">
        <v>5.5</v>
      </c>
      <c r="O899" s="12" t="n">
        <v>45000</v>
      </c>
      <c r="P899" t="n">
        <v>14</v>
      </c>
      <c r="Q899" t="inlineStr">
        <is>
          <t>SI</t>
        </is>
      </c>
      <c r="S899" t="n">
        <v>23780</v>
      </c>
      <c r="V899" t="n">
        <v>7.574109245612703</v>
      </c>
      <c r="W899" s="12" t="n">
        <v>44997</v>
      </c>
      <c r="X899" t="n">
        <v>7.5</v>
      </c>
      <c r="Y899" s="12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2" t="n">
        <v>44990</v>
      </c>
      <c r="H900" t="inlineStr"/>
      <c r="I900" t="n">
        <v>22800</v>
      </c>
      <c r="L900" t="n">
        <v>5.574109245612703</v>
      </c>
      <c r="M900" s="12" t="n">
        <v>44995</v>
      </c>
      <c r="N900" t="n">
        <v>5.5</v>
      </c>
      <c r="O900" s="12" t="n">
        <v>45000</v>
      </c>
      <c r="P900" t="n">
        <v>14</v>
      </c>
      <c r="Q900" t="inlineStr">
        <is>
          <t>SI</t>
        </is>
      </c>
      <c r="S900" t="n">
        <v>22800</v>
      </c>
      <c r="V900" t="n">
        <v>7.574109245612703</v>
      </c>
      <c r="W900" s="12" t="n">
        <v>44997</v>
      </c>
      <c r="X900" t="n">
        <v>7.5</v>
      </c>
      <c r="Y900" s="12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2" t="n">
        <v>44977</v>
      </c>
      <c r="H901" t="inlineStr"/>
      <c r="I901" t="n">
        <v>8099.95</v>
      </c>
      <c r="L901" t="n">
        <v>5.574109245612703</v>
      </c>
      <c r="M901" s="12" t="n">
        <v>44982</v>
      </c>
      <c r="N901" t="n">
        <v>5.5</v>
      </c>
      <c r="O901" s="12" t="n">
        <v>44987</v>
      </c>
      <c r="P901" t="n">
        <v>25</v>
      </c>
      <c r="Q901" t="inlineStr">
        <is>
          <t>SI</t>
        </is>
      </c>
      <c r="S901" t="n">
        <v>8099.95</v>
      </c>
      <c r="V901" t="n">
        <v>7.574109245612703</v>
      </c>
      <c r="W901" s="12" t="n">
        <v>44984</v>
      </c>
      <c r="X901" t="n">
        <v>7.5</v>
      </c>
      <c r="Y901" s="12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2" t="n">
        <v>44977</v>
      </c>
      <c r="H902" t="inlineStr"/>
      <c r="I902" t="n">
        <v>16902.4</v>
      </c>
      <c r="L902" t="n">
        <v>5.574109245612703</v>
      </c>
      <c r="M902" s="12" t="n">
        <v>44982</v>
      </c>
      <c r="N902" t="n">
        <v>5.5</v>
      </c>
      <c r="O902" s="12" t="n">
        <v>44987</v>
      </c>
      <c r="P902" t="n">
        <v>25</v>
      </c>
      <c r="Q902" t="inlineStr">
        <is>
          <t>SI</t>
        </is>
      </c>
      <c r="S902" t="n">
        <v>16902.4</v>
      </c>
      <c r="V902" t="n">
        <v>7.574109245612703</v>
      </c>
      <c r="W902" s="12" t="n">
        <v>44984</v>
      </c>
      <c r="X902" t="n">
        <v>7.5</v>
      </c>
      <c r="Y902" s="12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2" t="n">
        <v>44980</v>
      </c>
      <c r="H903" t="inlineStr"/>
      <c r="I903" t="n">
        <v>24004.08864</v>
      </c>
      <c r="L903" t="n">
        <v>7.5</v>
      </c>
      <c r="M903" s="12" t="n">
        <v>44987</v>
      </c>
      <c r="N903" t="n">
        <v>9.5</v>
      </c>
      <c r="O903" s="12" t="n">
        <v>44996</v>
      </c>
      <c r="P903" t="n">
        <v>17</v>
      </c>
      <c r="Q903" t="inlineStr">
        <is>
          <t>SI</t>
        </is>
      </c>
      <c r="S903" t="n">
        <v>24004.08864</v>
      </c>
      <c r="V903" t="n">
        <v>9.5</v>
      </c>
      <c r="W903" s="12" t="n">
        <v>44989</v>
      </c>
      <c r="X903" t="n">
        <v>11.5</v>
      </c>
      <c r="Y903" s="12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2" t="n">
        <v>44990</v>
      </c>
      <c r="H904" t="inlineStr"/>
      <c r="I904" t="n">
        <v>24021.13</v>
      </c>
      <c r="L904" t="n">
        <v>5.574109245612703</v>
      </c>
      <c r="M904" s="12" t="n">
        <v>44995</v>
      </c>
      <c r="N904" t="n">
        <v>5.5</v>
      </c>
      <c r="O904" s="12" t="n">
        <v>45000</v>
      </c>
      <c r="P904" t="n">
        <v>14</v>
      </c>
      <c r="Q904" t="inlineStr">
        <is>
          <t>SI</t>
        </is>
      </c>
      <c r="S904" t="n">
        <v>24021.13</v>
      </c>
      <c r="V904" t="n">
        <v>7.574109245612703</v>
      </c>
      <c r="W904" s="12" t="n">
        <v>44997</v>
      </c>
      <c r="X904" t="n">
        <v>7.5</v>
      </c>
      <c r="Y904" s="12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2" t="n">
        <v>44977</v>
      </c>
      <c r="H905" t="inlineStr"/>
      <c r="I905" t="n">
        <v>24000</v>
      </c>
      <c r="L905" t="n">
        <v>5.574109245612703</v>
      </c>
      <c r="M905" s="12" t="n">
        <v>44982</v>
      </c>
      <c r="N905" t="n">
        <v>5.5</v>
      </c>
      <c r="O905" s="12" t="n">
        <v>44987</v>
      </c>
      <c r="P905" t="n">
        <v>25</v>
      </c>
      <c r="Q905" t="inlineStr">
        <is>
          <t>SI</t>
        </is>
      </c>
      <c r="S905" t="n">
        <v>24000</v>
      </c>
      <c r="V905" t="n">
        <v>7.574109245612703</v>
      </c>
      <c r="W905" s="12" t="n">
        <v>44984</v>
      </c>
      <c r="X905" t="n">
        <v>7.5</v>
      </c>
      <c r="Y905" s="12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2" t="n">
        <v>44990</v>
      </c>
      <c r="H906" t="inlineStr"/>
      <c r="I906" t="n">
        <v>21970.44</v>
      </c>
      <c r="L906" t="n">
        <v>5.574109245612703</v>
      </c>
      <c r="M906" s="12" t="n">
        <v>44995</v>
      </c>
      <c r="N906" t="n">
        <v>5.5</v>
      </c>
      <c r="O906" s="12" t="n">
        <v>45000</v>
      </c>
      <c r="P906" t="n">
        <v>14</v>
      </c>
      <c r="Q906" t="inlineStr">
        <is>
          <t>SI</t>
        </is>
      </c>
      <c r="S906" t="n">
        <v>21970.44</v>
      </c>
      <c r="V906" t="n">
        <v>7.574109245612703</v>
      </c>
      <c r="W906" s="12" t="n">
        <v>44997</v>
      </c>
      <c r="X906" t="n">
        <v>7.5</v>
      </c>
      <c r="Y906" s="12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2" t="n">
        <v>44990</v>
      </c>
      <c r="H907" t="inlineStr"/>
      <c r="I907" t="n">
        <v>22048.99</v>
      </c>
      <c r="L907" t="n">
        <v>5.574109245612703</v>
      </c>
      <c r="M907" s="12" t="n">
        <v>44995</v>
      </c>
      <c r="N907" t="n">
        <v>5.5</v>
      </c>
      <c r="O907" s="12" t="n">
        <v>45000</v>
      </c>
      <c r="P907" t="n">
        <v>14</v>
      </c>
      <c r="Q907" t="inlineStr">
        <is>
          <t>SI</t>
        </is>
      </c>
      <c r="S907" t="n">
        <v>22048.99</v>
      </c>
      <c r="V907" t="n">
        <v>7.574109245612703</v>
      </c>
      <c r="W907" s="12" t="n">
        <v>44997</v>
      </c>
      <c r="X907" t="n">
        <v>7.5</v>
      </c>
      <c r="Y907" s="12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2" t="n">
        <v>44977</v>
      </c>
      <c r="H908" t="inlineStr"/>
      <c r="I908" t="n">
        <v>24040</v>
      </c>
      <c r="L908" t="n">
        <v>5.574109245612703</v>
      </c>
      <c r="M908" s="12" t="n">
        <v>44982</v>
      </c>
      <c r="N908" t="n">
        <v>5.5</v>
      </c>
      <c r="O908" s="12" t="n">
        <v>44987</v>
      </c>
      <c r="P908" t="n">
        <v>25</v>
      </c>
      <c r="Q908" t="inlineStr">
        <is>
          <t>SI</t>
        </is>
      </c>
      <c r="S908" t="n">
        <v>24040</v>
      </c>
      <c r="V908" t="n">
        <v>7.574109245612703</v>
      </c>
      <c r="W908" s="12" t="n">
        <v>44984</v>
      </c>
      <c r="X908" t="n">
        <v>7.5</v>
      </c>
      <c r="Y908" s="12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2" t="n">
        <v>44990</v>
      </c>
      <c r="H909" t="inlineStr"/>
      <c r="I909" t="n">
        <v>24282</v>
      </c>
      <c r="L909" t="n">
        <v>5.574109245612703</v>
      </c>
      <c r="M909" s="12" t="n">
        <v>44995</v>
      </c>
      <c r="N909" t="n">
        <v>5.5</v>
      </c>
      <c r="O909" s="12" t="n">
        <v>45000</v>
      </c>
      <c r="P909" t="n">
        <v>14</v>
      </c>
      <c r="Q909" t="inlineStr">
        <is>
          <t>SI</t>
        </is>
      </c>
      <c r="S909" t="n">
        <v>24282</v>
      </c>
      <c r="V909" t="n">
        <v>7.574109245612703</v>
      </c>
      <c r="W909" s="12" t="n">
        <v>44997</v>
      </c>
      <c r="X909" t="n">
        <v>7.5</v>
      </c>
      <c r="Y909" s="12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2" t="n">
        <v>44977</v>
      </c>
      <c r="H910" t="inlineStr"/>
      <c r="I910" t="n">
        <v>23860</v>
      </c>
      <c r="L910" t="n">
        <v>5.574109245612703</v>
      </c>
      <c r="M910" s="12" t="n">
        <v>44982</v>
      </c>
      <c r="N910" t="n">
        <v>5.5</v>
      </c>
      <c r="O910" s="12" t="n">
        <v>44987</v>
      </c>
      <c r="P910" t="n">
        <v>25</v>
      </c>
      <c r="Q910" t="inlineStr">
        <is>
          <t>SI</t>
        </is>
      </c>
      <c r="S910" t="n">
        <v>23860</v>
      </c>
      <c r="V910" t="n">
        <v>7.574109245612703</v>
      </c>
      <c r="W910" s="12" t="n">
        <v>44984</v>
      </c>
      <c r="X910" t="n">
        <v>7.5</v>
      </c>
      <c r="Y910" s="12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2" t="n">
        <v>44990</v>
      </c>
      <c r="H911" t="inlineStr"/>
      <c r="I911" t="n">
        <v>24986.1</v>
      </c>
      <c r="L911" t="n">
        <v>5.574109245612703</v>
      </c>
      <c r="M911" s="12" t="n">
        <v>44995</v>
      </c>
      <c r="N911" t="n">
        <v>5.5</v>
      </c>
      <c r="O911" s="12" t="n">
        <v>45000</v>
      </c>
      <c r="P911" t="n">
        <v>14</v>
      </c>
      <c r="Q911" t="inlineStr">
        <is>
          <t>SI</t>
        </is>
      </c>
      <c r="S911" t="n">
        <v>24986.1</v>
      </c>
      <c r="V911" t="n">
        <v>7.574109245612703</v>
      </c>
      <c r="W911" s="12" t="n">
        <v>44997</v>
      </c>
      <c r="X911" t="n">
        <v>7.5</v>
      </c>
      <c r="Y911" s="12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2" t="n">
        <v>44977</v>
      </c>
      <c r="H912" t="inlineStr"/>
      <c r="I912" t="n">
        <v>24005.56</v>
      </c>
      <c r="L912" t="n">
        <v>5.574109245612703</v>
      </c>
      <c r="M912" s="12" t="n">
        <v>44982</v>
      </c>
      <c r="N912" t="n">
        <v>5.5</v>
      </c>
      <c r="O912" s="12" t="n">
        <v>44987</v>
      </c>
      <c r="P912" t="n">
        <v>25</v>
      </c>
      <c r="Q912" t="inlineStr">
        <is>
          <t>SI</t>
        </is>
      </c>
      <c r="S912" t="n">
        <v>24005.56</v>
      </c>
      <c r="V912" t="n">
        <v>7.574109245612703</v>
      </c>
      <c r="W912" s="12" t="n">
        <v>44984</v>
      </c>
      <c r="X912" t="n">
        <v>7.5</v>
      </c>
      <c r="Y912" s="12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2" t="n">
        <v>44977</v>
      </c>
      <c r="H913" t="inlineStr"/>
      <c r="I913" t="n">
        <v>24045</v>
      </c>
      <c r="L913" t="n">
        <v>5.574109245612703</v>
      </c>
      <c r="M913" s="12" t="n">
        <v>44982</v>
      </c>
      <c r="N913" t="n">
        <v>5.5</v>
      </c>
      <c r="O913" s="12" t="n">
        <v>44987</v>
      </c>
      <c r="P913" t="n">
        <v>25</v>
      </c>
      <c r="Q913" t="inlineStr">
        <is>
          <t>SI</t>
        </is>
      </c>
      <c r="S913" t="n">
        <v>24045</v>
      </c>
      <c r="V913" t="n">
        <v>7.574109245612703</v>
      </c>
      <c r="W913" s="12" t="n">
        <v>44984</v>
      </c>
      <c r="X913" t="n">
        <v>7.5</v>
      </c>
      <c r="Y913" s="12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2" t="n">
        <v>44977</v>
      </c>
      <c r="H914" t="inlineStr"/>
      <c r="I914" t="n">
        <v>24171.2</v>
      </c>
      <c r="L914" t="n">
        <v>5.574109245612703</v>
      </c>
      <c r="M914" s="12" t="n">
        <v>44982</v>
      </c>
      <c r="N914" t="n">
        <v>5.5</v>
      </c>
      <c r="O914" s="12" t="n">
        <v>44987</v>
      </c>
      <c r="P914" t="n">
        <v>25</v>
      </c>
      <c r="Q914" t="inlineStr">
        <is>
          <t>SI</t>
        </is>
      </c>
      <c r="S914" t="n">
        <v>24171.2</v>
      </c>
      <c r="V914" t="n">
        <v>7.574109245612703</v>
      </c>
      <c r="W914" s="12" t="n">
        <v>44984</v>
      </c>
      <c r="X914" t="n">
        <v>7.5</v>
      </c>
      <c r="Y914" s="12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2" t="n">
        <v>44977</v>
      </c>
      <c r="H915" t="inlineStr"/>
      <c r="I915" t="n">
        <v>24180</v>
      </c>
      <c r="L915" t="n">
        <v>5.574109245612703</v>
      </c>
      <c r="M915" s="12" t="n">
        <v>44982</v>
      </c>
      <c r="N915" t="n">
        <v>5.5</v>
      </c>
      <c r="O915" s="12" t="n">
        <v>44987</v>
      </c>
      <c r="P915" t="n">
        <v>25</v>
      </c>
      <c r="Q915" t="inlineStr">
        <is>
          <t>SI</t>
        </is>
      </c>
      <c r="S915" t="n">
        <v>24180</v>
      </c>
      <c r="V915" t="n">
        <v>7.574109245612703</v>
      </c>
      <c r="W915" s="12" t="n">
        <v>44984</v>
      </c>
      <c r="X915" t="n">
        <v>7.5</v>
      </c>
      <c r="Y915" s="12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2" t="n">
        <v>44977</v>
      </c>
      <c r="H916" t="inlineStr"/>
      <c r="I916" t="n">
        <v>24264</v>
      </c>
      <c r="L916" t="n">
        <v>5.574109245612703</v>
      </c>
      <c r="M916" s="12" t="n">
        <v>44982</v>
      </c>
      <c r="N916" t="n">
        <v>5.5</v>
      </c>
      <c r="O916" s="12" t="n">
        <v>44987</v>
      </c>
      <c r="P916" t="n">
        <v>25</v>
      </c>
      <c r="Q916" t="inlineStr">
        <is>
          <t>SI</t>
        </is>
      </c>
      <c r="S916" t="n">
        <v>24264</v>
      </c>
      <c r="V916" t="n">
        <v>7.574109245612703</v>
      </c>
      <c r="W916" s="12" t="n">
        <v>44984</v>
      </c>
      <c r="X916" t="n">
        <v>7.5</v>
      </c>
      <c r="Y916" s="12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2" t="n">
        <v>44990</v>
      </c>
      <c r="H917" t="inlineStr"/>
      <c r="I917" t="n">
        <v>24080</v>
      </c>
      <c r="L917" t="n">
        <v>5.574109245612703</v>
      </c>
      <c r="M917" s="12" t="n">
        <v>44995</v>
      </c>
      <c r="N917" t="n">
        <v>5.5</v>
      </c>
      <c r="O917" s="12" t="n">
        <v>45000</v>
      </c>
      <c r="P917" t="n">
        <v>14</v>
      </c>
      <c r="Q917" t="inlineStr">
        <is>
          <t>SI</t>
        </is>
      </c>
      <c r="S917" t="n">
        <v>24080</v>
      </c>
      <c r="V917" t="n">
        <v>7.574109245612703</v>
      </c>
      <c r="W917" s="12" t="n">
        <v>44997</v>
      </c>
      <c r="X917" t="n">
        <v>7.5</v>
      </c>
      <c r="Y917" s="12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2" t="n">
        <v>44990</v>
      </c>
      <c r="H918" t="inlineStr"/>
      <c r="I918" t="n">
        <v>24180</v>
      </c>
      <c r="L918" t="n">
        <v>5.574109245612703</v>
      </c>
      <c r="M918" s="12" t="n">
        <v>44995</v>
      </c>
      <c r="N918" t="n">
        <v>5.5</v>
      </c>
      <c r="O918" s="12" t="n">
        <v>45000</v>
      </c>
      <c r="P918" t="n">
        <v>14</v>
      </c>
      <c r="Q918" t="inlineStr">
        <is>
          <t>SI</t>
        </is>
      </c>
      <c r="S918" t="n">
        <v>24180</v>
      </c>
      <c r="V918" t="n">
        <v>7.574109245612703</v>
      </c>
      <c r="W918" s="12" t="n">
        <v>44997</v>
      </c>
      <c r="X918" t="n">
        <v>7.5</v>
      </c>
      <c r="Y918" s="12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2" t="n">
        <v>44990</v>
      </c>
      <c r="H919" t="inlineStr"/>
      <c r="I919" t="n">
        <v>24444</v>
      </c>
      <c r="L919" t="n">
        <v>5.574109245612703</v>
      </c>
      <c r="M919" s="12" t="n">
        <v>44995</v>
      </c>
      <c r="N919" t="n">
        <v>5.5</v>
      </c>
      <c r="O919" s="12" t="n">
        <v>45000</v>
      </c>
      <c r="P919" t="n">
        <v>14</v>
      </c>
      <c r="Q919" t="inlineStr">
        <is>
          <t>SI</t>
        </is>
      </c>
      <c r="S919" t="n">
        <v>24444</v>
      </c>
      <c r="V919" t="n">
        <v>7.574109245612703</v>
      </c>
      <c r="W919" s="12" t="n">
        <v>44997</v>
      </c>
      <c r="X919" t="n">
        <v>7.5</v>
      </c>
      <c r="Y919" s="12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2" t="n">
        <v>44990</v>
      </c>
      <c r="H920" t="inlineStr"/>
      <c r="I920" t="n">
        <v>25002</v>
      </c>
      <c r="L920" t="n">
        <v>5.574109245612703</v>
      </c>
      <c r="M920" s="12" t="n">
        <v>44995</v>
      </c>
      <c r="N920" t="n">
        <v>5.5</v>
      </c>
      <c r="O920" s="12" t="n">
        <v>45000</v>
      </c>
      <c r="P920" t="n">
        <v>14</v>
      </c>
      <c r="Q920" t="inlineStr">
        <is>
          <t>SI</t>
        </is>
      </c>
      <c r="S920" t="n">
        <v>25002</v>
      </c>
      <c r="V920" t="n">
        <v>7.574109245612703</v>
      </c>
      <c r="W920" s="12" t="n">
        <v>44997</v>
      </c>
      <c r="X920" t="n">
        <v>7.5</v>
      </c>
      <c r="Y920" s="12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2" t="n">
        <v>44990</v>
      </c>
      <c r="H921" t="inlineStr"/>
      <c r="I921" t="n">
        <v>24390</v>
      </c>
      <c r="L921" t="n">
        <v>5.574109245612703</v>
      </c>
      <c r="M921" s="12" t="n">
        <v>44995</v>
      </c>
      <c r="N921" t="n">
        <v>5.5</v>
      </c>
      <c r="O921" s="12" t="n">
        <v>45000</v>
      </c>
      <c r="P921" t="n">
        <v>14</v>
      </c>
      <c r="Q921" t="inlineStr">
        <is>
          <t>SI</t>
        </is>
      </c>
      <c r="S921" t="n">
        <v>24390</v>
      </c>
      <c r="V921" t="n">
        <v>7.574109245612703</v>
      </c>
      <c r="W921" s="12" t="n">
        <v>44997</v>
      </c>
      <c r="X921" t="n">
        <v>7.5</v>
      </c>
      <c r="Y921" s="12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2" t="n">
        <v>44977</v>
      </c>
      <c r="H922" t="inlineStr"/>
      <c r="I922" t="n">
        <v>24000</v>
      </c>
      <c r="L922" t="n">
        <v>4.830303030303031</v>
      </c>
      <c r="M922" s="12" t="n">
        <v>44981</v>
      </c>
      <c r="N922" t="n">
        <v>15</v>
      </c>
      <c r="O922" s="12" t="n">
        <v>44996</v>
      </c>
      <c r="P922" t="n">
        <v>17</v>
      </c>
      <c r="Q922" t="inlineStr">
        <is>
          <t>SI</t>
        </is>
      </c>
      <c r="S922" t="n">
        <v>24000</v>
      </c>
      <c r="V922" t="n">
        <v>6.830303030303031</v>
      </c>
      <c r="W922" s="12" t="n">
        <v>44983</v>
      </c>
      <c r="X922" t="n">
        <v>17</v>
      </c>
      <c r="Y922" s="12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2" t="n">
        <v>44990</v>
      </c>
      <c r="H923" t="inlineStr"/>
      <c r="I923" t="n">
        <v>24014.79</v>
      </c>
      <c r="L923" t="n">
        <v>5.574109245612703</v>
      </c>
      <c r="M923" s="12" t="n">
        <v>44995</v>
      </c>
      <c r="N923" t="n">
        <v>5.5</v>
      </c>
      <c r="O923" s="12" t="n">
        <v>45000</v>
      </c>
      <c r="P923" t="n">
        <v>14</v>
      </c>
      <c r="Q923" t="inlineStr">
        <is>
          <t>SI</t>
        </is>
      </c>
      <c r="S923" t="n">
        <v>24014.79</v>
      </c>
      <c r="V923" t="n">
        <v>7.574109245612703</v>
      </c>
      <c r="W923" s="12" t="n">
        <v>44997</v>
      </c>
      <c r="X923" t="n">
        <v>7.5</v>
      </c>
      <c r="Y923" s="12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2" t="n">
        <v>44977</v>
      </c>
      <c r="H924" t="inlineStr"/>
      <c r="I924" t="n">
        <v>24137.91</v>
      </c>
      <c r="L924" t="n">
        <v>5.574109245612703</v>
      </c>
      <c r="M924" s="12" t="n">
        <v>44982</v>
      </c>
      <c r="N924" t="n">
        <v>5.5</v>
      </c>
      <c r="O924" s="12" t="n">
        <v>44987</v>
      </c>
      <c r="P924" t="n">
        <v>25</v>
      </c>
      <c r="Q924" t="inlineStr">
        <is>
          <t>SI</t>
        </is>
      </c>
      <c r="S924" t="n">
        <v>24137.91</v>
      </c>
      <c r="V924" t="n">
        <v>7.574109245612703</v>
      </c>
      <c r="W924" s="12" t="n">
        <v>44984</v>
      </c>
      <c r="X924" t="n">
        <v>7.5</v>
      </c>
      <c r="Y924" s="12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2" t="n">
        <v>44977</v>
      </c>
      <c r="H925" t="inlineStr"/>
      <c r="I925" t="n">
        <v>19976</v>
      </c>
      <c r="L925" t="n">
        <v>5.574109245612703</v>
      </c>
      <c r="M925" s="12" t="n">
        <v>44982</v>
      </c>
      <c r="N925" t="n">
        <v>5.5</v>
      </c>
      <c r="O925" s="12" t="n">
        <v>44987</v>
      </c>
      <c r="P925" t="n">
        <v>25</v>
      </c>
      <c r="Q925" t="inlineStr">
        <is>
          <t>SI</t>
        </is>
      </c>
      <c r="S925" t="n">
        <v>19976</v>
      </c>
      <c r="V925" t="n">
        <v>7.574109245612703</v>
      </c>
      <c r="W925" s="12" t="n">
        <v>44984</v>
      </c>
      <c r="X925" t="n">
        <v>7.5</v>
      </c>
      <c r="Y925" s="12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2" t="n">
        <v>44977</v>
      </c>
      <c r="H926" t="inlineStr"/>
      <c r="I926" t="n">
        <v>24000</v>
      </c>
      <c r="L926" t="n">
        <v>5.574109245612703</v>
      </c>
      <c r="M926" s="12" t="n">
        <v>44982</v>
      </c>
      <c r="N926" t="n">
        <v>5.5</v>
      </c>
      <c r="O926" s="12" t="n">
        <v>44987</v>
      </c>
      <c r="P926" t="n">
        <v>25</v>
      </c>
      <c r="Q926" t="inlineStr">
        <is>
          <t>SI</t>
        </is>
      </c>
      <c r="S926" t="n">
        <v>24000</v>
      </c>
      <c r="V926" t="n">
        <v>7.574109245612703</v>
      </c>
      <c r="W926" s="12" t="n">
        <v>44984</v>
      </c>
      <c r="X926" t="n">
        <v>7.5</v>
      </c>
      <c r="Y926" s="12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2" t="n">
        <v>44977</v>
      </c>
      <c r="H927" t="inlineStr"/>
      <c r="I927" t="n">
        <v>24030</v>
      </c>
      <c r="L927" t="n">
        <v>5.574109245612703</v>
      </c>
      <c r="M927" s="12" t="n">
        <v>44982</v>
      </c>
      <c r="N927" t="n">
        <v>5.5</v>
      </c>
      <c r="O927" s="12" t="n">
        <v>44987</v>
      </c>
      <c r="P927" t="n">
        <v>25</v>
      </c>
      <c r="Q927" t="inlineStr">
        <is>
          <t>SI</t>
        </is>
      </c>
      <c r="S927" t="n">
        <v>24030</v>
      </c>
      <c r="V927" t="n">
        <v>7.574109245612703</v>
      </c>
      <c r="W927" s="12" t="n">
        <v>44984</v>
      </c>
      <c r="X927" t="n">
        <v>7.5</v>
      </c>
      <c r="Y927" s="12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2" t="n">
        <v>44990</v>
      </c>
      <c r="H928" t="inlineStr"/>
      <c r="I928" t="n">
        <v>24732</v>
      </c>
      <c r="L928" t="n">
        <v>5.574109245612703</v>
      </c>
      <c r="M928" s="12" t="n">
        <v>44995</v>
      </c>
      <c r="N928" t="n">
        <v>5.5</v>
      </c>
      <c r="O928" s="12" t="n">
        <v>45000</v>
      </c>
      <c r="P928" t="n">
        <v>14</v>
      </c>
      <c r="Q928" t="inlineStr">
        <is>
          <t>SI</t>
        </is>
      </c>
      <c r="S928" t="n">
        <v>24732</v>
      </c>
      <c r="V928" t="n">
        <v>7.574109245612703</v>
      </c>
      <c r="W928" s="12" t="n">
        <v>44997</v>
      </c>
      <c r="X928" t="n">
        <v>7.5</v>
      </c>
      <c r="Y928" s="12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2" t="n">
        <v>44977</v>
      </c>
      <c r="H929" t="inlineStr"/>
      <c r="I929" t="n">
        <v>24400</v>
      </c>
      <c r="L929" t="n">
        <v>5.574109245612703</v>
      </c>
      <c r="M929" s="12" t="n">
        <v>44982</v>
      </c>
      <c r="N929" t="n">
        <v>5.5</v>
      </c>
      <c r="O929" s="12" t="n">
        <v>44987</v>
      </c>
      <c r="P929" t="n">
        <v>25</v>
      </c>
      <c r="Q929" t="inlineStr">
        <is>
          <t>SI</t>
        </is>
      </c>
      <c r="S929" t="n">
        <v>24400</v>
      </c>
      <c r="V929" t="n">
        <v>7.574109245612703</v>
      </c>
      <c r="W929" s="12" t="n">
        <v>44984</v>
      </c>
      <c r="X929" t="n">
        <v>7.5</v>
      </c>
      <c r="Y929" s="12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2" t="n">
        <v>44990</v>
      </c>
      <c r="H930" t="inlineStr"/>
      <c r="I930" t="n">
        <v>9712.76</v>
      </c>
      <c r="L930" t="n">
        <v>5.574109245612703</v>
      </c>
      <c r="M930" s="12" t="n">
        <v>44995</v>
      </c>
      <c r="N930" t="n">
        <v>5.5</v>
      </c>
      <c r="O930" s="12" t="n">
        <v>45000</v>
      </c>
      <c r="P930" t="n">
        <v>14</v>
      </c>
      <c r="Q930" t="inlineStr">
        <is>
          <t>SI</t>
        </is>
      </c>
      <c r="S930" t="n">
        <v>9712.76</v>
      </c>
      <c r="V930" t="n">
        <v>7.574109245612703</v>
      </c>
      <c r="W930" s="12" t="n">
        <v>44997</v>
      </c>
      <c r="X930" t="n">
        <v>7.5</v>
      </c>
      <c r="Y930" s="12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2" t="n">
        <v>44990</v>
      </c>
      <c r="H931" t="inlineStr"/>
      <c r="I931" t="n">
        <v>15313.72</v>
      </c>
      <c r="L931" t="n">
        <v>5.574109245612703</v>
      </c>
      <c r="M931" s="12" t="n">
        <v>44995</v>
      </c>
      <c r="N931" t="n">
        <v>5.5</v>
      </c>
      <c r="O931" s="12" t="n">
        <v>45000</v>
      </c>
      <c r="P931" t="n">
        <v>14</v>
      </c>
      <c r="Q931" t="inlineStr">
        <is>
          <t>SI</t>
        </is>
      </c>
      <c r="S931" t="n">
        <v>15313.72</v>
      </c>
      <c r="V931" t="n">
        <v>7.574109245612703</v>
      </c>
      <c r="W931" s="12" t="n">
        <v>44997</v>
      </c>
      <c r="X931" t="n">
        <v>7.5</v>
      </c>
      <c r="Y931" s="12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2" t="n">
        <v>44990</v>
      </c>
      <c r="H932" t="inlineStr"/>
      <c r="I932" t="n">
        <v>23947.17</v>
      </c>
      <c r="L932" t="n">
        <v>5.574109245612703</v>
      </c>
      <c r="M932" s="12" t="n">
        <v>44995</v>
      </c>
      <c r="N932" t="n">
        <v>5.5</v>
      </c>
      <c r="O932" s="12" t="n">
        <v>45000</v>
      </c>
      <c r="P932" t="n">
        <v>14</v>
      </c>
      <c r="Q932" t="inlineStr">
        <is>
          <t>SI</t>
        </is>
      </c>
      <c r="S932" t="n">
        <v>23947.17</v>
      </c>
      <c r="V932" t="n">
        <v>7.574109245612703</v>
      </c>
      <c r="W932" s="12" t="n">
        <v>44997</v>
      </c>
      <c r="X932" t="n">
        <v>7.5</v>
      </c>
      <c r="Y932" s="12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2" t="n">
        <v>44977</v>
      </c>
      <c r="H933" t="inlineStr"/>
      <c r="I933" t="n">
        <v>24453.9</v>
      </c>
      <c r="L933" t="n">
        <v>5.574109245612703</v>
      </c>
      <c r="M933" s="12" t="n">
        <v>44982</v>
      </c>
      <c r="N933" t="n">
        <v>5.5</v>
      </c>
      <c r="O933" s="12" t="n">
        <v>44987</v>
      </c>
      <c r="P933" t="n">
        <v>25</v>
      </c>
      <c r="Q933" t="inlineStr">
        <is>
          <t>SI</t>
        </is>
      </c>
      <c r="S933" t="n">
        <v>24453.9</v>
      </c>
      <c r="V933" t="n">
        <v>7.574109245612703</v>
      </c>
      <c r="W933" s="12" t="n">
        <v>44984</v>
      </c>
      <c r="X933" t="n">
        <v>7.5</v>
      </c>
      <c r="Y933" s="12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2" t="n">
        <v>44977</v>
      </c>
      <c r="H934" t="inlineStr"/>
      <c r="I934" t="n">
        <v>24285.91</v>
      </c>
      <c r="L934" t="n">
        <v>5.574109245612703</v>
      </c>
      <c r="M934" s="12" t="n">
        <v>44982</v>
      </c>
      <c r="N934" t="n">
        <v>5.5</v>
      </c>
      <c r="O934" s="12" t="n">
        <v>44987</v>
      </c>
      <c r="P934" t="n">
        <v>25</v>
      </c>
      <c r="Q934" t="inlineStr">
        <is>
          <t>SI</t>
        </is>
      </c>
      <c r="S934" t="n">
        <v>24285.91</v>
      </c>
      <c r="V934" t="n">
        <v>7.574109245612703</v>
      </c>
      <c r="W934" s="12" t="n">
        <v>44984</v>
      </c>
      <c r="X934" t="n">
        <v>7.5</v>
      </c>
      <c r="Y934" s="12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2" t="n">
        <v>44977</v>
      </c>
      <c r="H935" t="inlineStr"/>
      <c r="I935" t="n">
        <v>24308.21</v>
      </c>
      <c r="L935" t="n">
        <v>5.574109245612703</v>
      </c>
      <c r="M935" s="12" t="n">
        <v>44982</v>
      </c>
      <c r="N935" t="n">
        <v>5.5</v>
      </c>
      <c r="O935" s="12" t="n">
        <v>44987</v>
      </c>
      <c r="P935" t="n">
        <v>25</v>
      </c>
      <c r="Q935" t="inlineStr">
        <is>
          <t>SI</t>
        </is>
      </c>
      <c r="S935" t="n">
        <v>24308.21</v>
      </c>
      <c r="V935" t="n">
        <v>7.574109245612703</v>
      </c>
      <c r="W935" s="12" t="n">
        <v>44984</v>
      </c>
      <c r="X935" t="n">
        <v>7.5</v>
      </c>
      <c r="Y935" s="12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2" t="n">
        <v>44990</v>
      </c>
      <c r="H936" t="inlineStr"/>
      <c r="I936" t="n">
        <v>24240</v>
      </c>
      <c r="L936" t="n">
        <v>5.574109245612703</v>
      </c>
      <c r="M936" s="12" t="n">
        <v>44995</v>
      </c>
      <c r="N936" t="n">
        <v>5.5</v>
      </c>
      <c r="O936" s="12" t="n">
        <v>45000</v>
      </c>
      <c r="P936" t="n">
        <v>14</v>
      </c>
      <c r="Q936" t="inlineStr">
        <is>
          <t>SI</t>
        </is>
      </c>
      <c r="S936" t="n">
        <v>24240</v>
      </c>
      <c r="V936" t="n">
        <v>7.574109245612703</v>
      </c>
      <c r="W936" s="12" t="n">
        <v>44997</v>
      </c>
      <c r="X936" t="n">
        <v>7.5</v>
      </c>
      <c r="Y936" s="12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2" t="n">
        <v>44990</v>
      </c>
      <c r="H937" t="inlineStr"/>
      <c r="I937" t="n">
        <v>24156</v>
      </c>
      <c r="L937" t="n">
        <v>5.574109245612703</v>
      </c>
      <c r="M937" s="12" t="n">
        <v>44995</v>
      </c>
      <c r="N937" t="n">
        <v>5.5</v>
      </c>
      <c r="O937" s="12" t="n">
        <v>45000</v>
      </c>
      <c r="P937" t="n">
        <v>14</v>
      </c>
      <c r="Q937" t="inlineStr">
        <is>
          <t>SI</t>
        </is>
      </c>
      <c r="S937" t="n">
        <v>24156</v>
      </c>
      <c r="V937" t="n">
        <v>7.574109245612703</v>
      </c>
      <c r="W937" s="12" t="n">
        <v>44997</v>
      </c>
      <c r="X937" t="n">
        <v>7.5</v>
      </c>
      <c r="Y937" s="12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2" t="n">
        <v>44977</v>
      </c>
      <c r="H938" t="inlineStr"/>
      <c r="I938" t="n">
        <v>19976</v>
      </c>
      <c r="L938" t="n">
        <v>5.574109245612703</v>
      </c>
      <c r="M938" s="12" t="n">
        <v>44982</v>
      </c>
      <c r="N938" t="n">
        <v>5.5</v>
      </c>
      <c r="O938" s="12" t="n">
        <v>44987</v>
      </c>
      <c r="P938" t="n">
        <v>25</v>
      </c>
      <c r="Q938" t="inlineStr">
        <is>
          <t>SI</t>
        </is>
      </c>
      <c r="S938" t="n">
        <v>19976</v>
      </c>
      <c r="V938" t="n">
        <v>7.574109245612703</v>
      </c>
      <c r="W938" s="12" t="n">
        <v>44984</v>
      </c>
      <c r="X938" t="n">
        <v>7.5</v>
      </c>
      <c r="Y938" s="12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2" t="n">
        <v>44977</v>
      </c>
      <c r="H939" t="inlineStr"/>
      <c r="I939" t="n">
        <v>21000</v>
      </c>
      <c r="L939" t="n">
        <v>5.574109245612703</v>
      </c>
      <c r="M939" s="12" t="n">
        <v>44982</v>
      </c>
      <c r="N939" t="n">
        <v>5.5</v>
      </c>
      <c r="O939" s="12" t="n">
        <v>44987</v>
      </c>
      <c r="P939" t="n">
        <v>25</v>
      </c>
      <c r="Q939" t="inlineStr">
        <is>
          <t>SI</t>
        </is>
      </c>
      <c r="S939" t="n">
        <v>21000</v>
      </c>
      <c r="V939" t="n">
        <v>7.574109245612703</v>
      </c>
      <c r="W939" s="12" t="n">
        <v>44984</v>
      </c>
      <c r="X939" t="n">
        <v>7.5</v>
      </c>
      <c r="Y939" s="12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2" t="n">
        <v>44977</v>
      </c>
      <c r="H940" t="inlineStr"/>
      <c r="I940" t="n">
        <v>24000</v>
      </c>
      <c r="L940" t="n">
        <v>4.830303030303031</v>
      </c>
      <c r="M940" s="12" t="n">
        <v>44981</v>
      </c>
      <c r="N940" t="n">
        <v>15</v>
      </c>
      <c r="O940" s="12" t="n">
        <v>44996</v>
      </c>
      <c r="P940" t="n">
        <v>17</v>
      </c>
      <c r="Q940" t="inlineStr">
        <is>
          <t>SI</t>
        </is>
      </c>
      <c r="S940" t="n">
        <v>24000</v>
      </c>
      <c r="V940" t="n">
        <v>6.830303030303031</v>
      </c>
      <c r="W940" s="12" t="n">
        <v>44983</v>
      </c>
      <c r="X940" t="n">
        <v>17</v>
      </c>
      <c r="Y940" s="12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2" t="n">
        <v>44977</v>
      </c>
      <c r="H941" t="inlineStr"/>
      <c r="I941" t="n">
        <v>24000</v>
      </c>
      <c r="L941" t="n">
        <v>4.830303030303031</v>
      </c>
      <c r="M941" s="12" t="n">
        <v>44981</v>
      </c>
      <c r="N941" t="n">
        <v>15</v>
      </c>
      <c r="O941" s="12" t="n">
        <v>44996</v>
      </c>
      <c r="P941" t="n">
        <v>17</v>
      </c>
      <c r="Q941" t="inlineStr">
        <is>
          <t>SI</t>
        </is>
      </c>
      <c r="S941" t="n">
        <v>24000</v>
      </c>
      <c r="V941" t="n">
        <v>6.830303030303031</v>
      </c>
      <c r="W941" s="12" t="n">
        <v>44983</v>
      </c>
      <c r="X941" t="n">
        <v>17</v>
      </c>
      <c r="Y941" s="12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2" t="n">
        <v>44980</v>
      </c>
      <c r="H942" t="inlineStr"/>
      <c r="I942" t="n">
        <v>24000</v>
      </c>
      <c r="L942" t="n">
        <v>4.830303030303031</v>
      </c>
      <c r="M942" s="12" t="n">
        <v>44984</v>
      </c>
      <c r="N942" t="n">
        <v>15</v>
      </c>
      <c r="O942" s="12" t="n">
        <v>44999</v>
      </c>
      <c r="P942" t="n">
        <v>15</v>
      </c>
      <c r="Q942" t="inlineStr">
        <is>
          <t>SI</t>
        </is>
      </c>
      <c r="S942" t="n">
        <v>24000</v>
      </c>
      <c r="V942" t="n">
        <v>6.830303030303031</v>
      </c>
      <c r="W942" s="12" t="n">
        <v>44986</v>
      </c>
      <c r="X942" t="n">
        <v>17</v>
      </c>
      <c r="Y942" s="12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2" t="n">
        <v>44977</v>
      </c>
      <c r="H943" t="inlineStr"/>
      <c r="I943" t="n">
        <v>24000</v>
      </c>
      <c r="L943" t="n">
        <v>4.830303030303031</v>
      </c>
      <c r="M943" s="12" t="n">
        <v>44981</v>
      </c>
      <c r="N943" t="n">
        <v>15</v>
      </c>
      <c r="O943" s="12" t="n">
        <v>44996</v>
      </c>
      <c r="P943" t="n">
        <v>17</v>
      </c>
      <c r="Q943" t="inlineStr">
        <is>
          <t>SI</t>
        </is>
      </c>
      <c r="S943" t="n">
        <v>24000</v>
      </c>
      <c r="V943" t="n">
        <v>6.830303030303031</v>
      </c>
      <c r="W943" s="12" t="n">
        <v>44983</v>
      </c>
      <c r="X943" t="n">
        <v>17</v>
      </c>
      <c r="Y943" s="12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2" t="n">
        <v>44977</v>
      </c>
      <c r="H944" t="inlineStr"/>
      <c r="I944" t="n">
        <v>24000</v>
      </c>
      <c r="L944" t="n">
        <v>4.830303030303031</v>
      </c>
      <c r="M944" s="12" t="n">
        <v>44981</v>
      </c>
      <c r="N944" t="n">
        <v>15</v>
      </c>
      <c r="O944" s="12" t="n">
        <v>44996</v>
      </c>
      <c r="P944" t="n">
        <v>17</v>
      </c>
      <c r="Q944" t="inlineStr">
        <is>
          <t>SI</t>
        </is>
      </c>
      <c r="S944" t="n">
        <v>24000</v>
      </c>
      <c r="V944" t="n">
        <v>6.830303030303031</v>
      </c>
      <c r="W944" s="12" t="n">
        <v>44983</v>
      </c>
      <c r="X944" t="n">
        <v>17</v>
      </c>
      <c r="Y944" s="12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2" t="n">
        <v>44977</v>
      </c>
      <c r="H945" t="inlineStr"/>
      <c r="I945" t="n">
        <v>1392</v>
      </c>
      <c r="L945" t="n">
        <v>4.830303030303031</v>
      </c>
      <c r="M945" s="12" t="n">
        <v>44981</v>
      </c>
      <c r="N945" t="n">
        <v>15</v>
      </c>
      <c r="O945" s="12" t="n">
        <v>44996</v>
      </c>
      <c r="P945" t="n">
        <v>17</v>
      </c>
      <c r="Q945" t="inlineStr">
        <is>
          <t>SI</t>
        </is>
      </c>
      <c r="S945" t="n">
        <v>1392</v>
      </c>
      <c r="V945" t="n">
        <v>6.830303030303031</v>
      </c>
      <c r="W945" s="12" t="n">
        <v>44983</v>
      </c>
      <c r="X945" t="n">
        <v>17</v>
      </c>
      <c r="Y945" s="12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2" t="n">
        <v>44977</v>
      </c>
      <c r="H946" t="inlineStr"/>
      <c r="I946" t="n">
        <v>1008</v>
      </c>
      <c r="L946" t="n">
        <v>4.830303030303031</v>
      </c>
      <c r="M946" s="12" t="n">
        <v>44981</v>
      </c>
      <c r="N946" t="n">
        <v>15</v>
      </c>
      <c r="O946" s="12" t="n">
        <v>44996</v>
      </c>
      <c r="P946" t="n">
        <v>17</v>
      </c>
      <c r="Q946" t="inlineStr">
        <is>
          <t>SI</t>
        </is>
      </c>
      <c r="S946" t="n">
        <v>1008</v>
      </c>
      <c r="V946" t="n">
        <v>6.830303030303031</v>
      </c>
      <c r="W946" s="12" t="n">
        <v>44983</v>
      </c>
      <c r="X946" t="n">
        <v>17</v>
      </c>
      <c r="Y946" s="12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2" t="n">
        <v>44977</v>
      </c>
      <c r="H947" t="inlineStr"/>
      <c r="I947" t="n">
        <v>9010.43</v>
      </c>
      <c r="L947" t="n">
        <v>4.830303030303031</v>
      </c>
      <c r="M947" s="12" t="n">
        <v>44981</v>
      </c>
      <c r="N947" t="n">
        <v>15</v>
      </c>
      <c r="O947" s="12" t="n">
        <v>44996</v>
      </c>
      <c r="P947" t="n">
        <v>17</v>
      </c>
      <c r="Q947" t="inlineStr">
        <is>
          <t>SI</t>
        </is>
      </c>
      <c r="S947" t="n">
        <v>9010.43</v>
      </c>
      <c r="V947" t="n">
        <v>6.830303030303031</v>
      </c>
      <c r="W947" s="12" t="n">
        <v>44983</v>
      </c>
      <c r="X947" t="n">
        <v>17</v>
      </c>
      <c r="Y947" s="12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2" t="n">
        <v>44977</v>
      </c>
      <c r="H948" t="inlineStr"/>
      <c r="I948" t="n">
        <v>4507.75</v>
      </c>
      <c r="L948" t="n">
        <v>4.830303030303031</v>
      </c>
      <c r="M948" s="12" t="n">
        <v>44981</v>
      </c>
      <c r="N948" t="n">
        <v>15</v>
      </c>
      <c r="O948" s="12" t="n">
        <v>44996</v>
      </c>
      <c r="P948" t="n">
        <v>17</v>
      </c>
      <c r="Q948" t="inlineStr">
        <is>
          <t>SI</t>
        </is>
      </c>
      <c r="S948" t="n">
        <v>4507.75</v>
      </c>
      <c r="V948" t="n">
        <v>6.830303030303031</v>
      </c>
      <c r="W948" s="12" t="n">
        <v>44983</v>
      </c>
      <c r="X948" t="n">
        <v>17</v>
      </c>
      <c r="Y948" s="12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2" t="n">
        <v>44977</v>
      </c>
      <c r="H949" t="inlineStr"/>
      <c r="I949" t="n">
        <v>5014.3</v>
      </c>
      <c r="L949" t="n">
        <v>4.830303030303031</v>
      </c>
      <c r="M949" s="12" t="n">
        <v>44981</v>
      </c>
      <c r="N949" t="n">
        <v>15</v>
      </c>
      <c r="O949" s="12" t="n">
        <v>44996</v>
      </c>
      <c r="P949" t="n">
        <v>17</v>
      </c>
      <c r="Q949" t="inlineStr">
        <is>
          <t>SI</t>
        </is>
      </c>
      <c r="S949" t="n">
        <v>5014.3</v>
      </c>
      <c r="V949" t="n">
        <v>6.830303030303031</v>
      </c>
      <c r="W949" s="12" t="n">
        <v>44983</v>
      </c>
      <c r="X949" t="n">
        <v>17</v>
      </c>
      <c r="Y949" s="12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2" t="n">
        <v>44977</v>
      </c>
      <c r="H950" t="inlineStr"/>
      <c r="I950" t="n">
        <v>1000</v>
      </c>
      <c r="L950" t="n">
        <v>4.830303030303031</v>
      </c>
      <c r="M950" s="12" t="n">
        <v>44981</v>
      </c>
      <c r="N950" t="n">
        <v>15</v>
      </c>
      <c r="O950" s="12" t="n">
        <v>44996</v>
      </c>
      <c r="P950" t="n">
        <v>17</v>
      </c>
      <c r="Q950" t="inlineStr">
        <is>
          <t>SI</t>
        </is>
      </c>
      <c r="S950" t="n">
        <v>1000</v>
      </c>
      <c r="V950" t="n">
        <v>6.830303030303031</v>
      </c>
      <c r="W950" s="12" t="n">
        <v>44983</v>
      </c>
      <c r="X950" t="n">
        <v>17</v>
      </c>
      <c r="Y950" s="12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2" t="n">
        <v>44977</v>
      </c>
      <c r="H951" t="inlineStr"/>
      <c r="I951" t="n">
        <v>1500</v>
      </c>
      <c r="L951" t="n">
        <v>4.830303030303031</v>
      </c>
      <c r="M951" s="12" t="n">
        <v>44981</v>
      </c>
      <c r="N951" t="n">
        <v>15</v>
      </c>
      <c r="O951" s="12" t="n">
        <v>44996</v>
      </c>
      <c r="P951" t="n">
        <v>17</v>
      </c>
      <c r="Q951" t="inlineStr">
        <is>
          <t>SI</t>
        </is>
      </c>
      <c r="S951" t="n">
        <v>1500</v>
      </c>
      <c r="V951" t="n">
        <v>6.830303030303031</v>
      </c>
      <c r="W951" s="12" t="n">
        <v>44983</v>
      </c>
      <c r="X951" t="n">
        <v>17</v>
      </c>
      <c r="Y951" s="12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2" t="n">
        <v>44977</v>
      </c>
      <c r="H952" t="inlineStr"/>
      <c r="I952" t="n">
        <v>2002.38</v>
      </c>
      <c r="L952" t="n">
        <v>4.830303030303031</v>
      </c>
      <c r="M952" s="12" t="n">
        <v>44981</v>
      </c>
      <c r="N952" t="n">
        <v>15</v>
      </c>
      <c r="O952" s="12" t="n">
        <v>44996</v>
      </c>
      <c r="P952" t="n">
        <v>17</v>
      </c>
      <c r="Q952" t="inlineStr">
        <is>
          <t>SI</t>
        </is>
      </c>
      <c r="S952" t="n">
        <v>2002.38</v>
      </c>
      <c r="V952" t="n">
        <v>6.830303030303031</v>
      </c>
      <c r="W952" s="12" t="n">
        <v>44983</v>
      </c>
      <c r="X952" t="n">
        <v>17</v>
      </c>
      <c r="Y952" s="12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2" t="n">
        <v>44977</v>
      </c>
      <c r="H953" t="inlineStr"/>
      <c r="I953" t="n">
        <v>5005.91</v>
      </c>
      <c r="L953" t="n">
        <v>4.830303030303031</v>
      </c>
      <c r="M953" s="12" t="n">
        <v>44981</v>
      </c>
      <c r="N953" t="n">
        <v>15</v>
      </c>
      <c r="O953" s="12" t="n">
        <v>44996</v>
      </c>
      <c r="P953" t="n">
        <v>17</v>
      </c>
      <c r="Q953" t="inlineStr">
        <is>
          <t>SI</t>
        </is>
      </c>
      <c r="S953" t="n">
        <v>5005.91</v>
      </c>
      <c r="V953" t="n">
        <v>6.830303030303031</v>
      </c>
      <c r="W953" s="12" t="n">
        <v>44983</v>
      </c>
      <c r="X953" t="n">
        <v>17</v>
      </c>
      <c r="Y953" s="12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2" t="n">
        <v>44977</v>
      </c>
      <c r="H954" t="inlineStr"/>
      <c r="I954" t="n">
        <v>4007.33</v>
      </c>
      <c r="L954" t="n">
        <v>4.830303030303031</v>
      </c>
      <c r="M954" s="12" t="n">
        <v>44981</v>
      </c>
      <c r="N954" t="n">
        <v>15</v>
      </c>
      <c r="O954" s="12" t="n">
        <v>44996</v>
      </c>
      <c r="P954" t="n">
        <v>17</v>
      </c>
      <c r="Q954" t="inlineStr">
        <is>
          <t>SI</t>
        </is>
      </c>
      <c r="S954" t="n">
        <v>4007.33</v>
      </c>
      <c r="V954" t="n">
        <v>6.830303030303031</v>
      </c>
      <c r="W954" s="12" t="n">
        <v>44983</v>
      </c>
      <c r="X954" t="n">
        <v>17</v>
      </c>
      <c r="Y954" s="12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2" t="n">
        <v>44977</v>
      </c>
      <c r="H955" t="inlineStr"/>
      <c r="I955" t="n">
        <v>3008.77</v>
      </c>
      <c r="L955" t="n">
        <v>4.830303030303031</v>
      </c>
      <c r="M955" s="12" t="n">
        <v>44981</v>
      </c>
      <c r="N955" t="n">
        <v>15</v>
      </c>
      <c r="O955" s="12" t="n">
        <v>44996</v>
      </c>
      <c r="P955" t="n">
        <v>17</v>
      </c>
      <c r="Q955" t="inlineStr">
        <is>
          <t>SI</t>
        </is>
      </c>
      <c r="S955" t="n">
        <v>3008.77</v>
      </c>
      <c r="V955" t="n">
        <v>6.830303030303031</v>
      </c>
      <c r="W955" s="12" t="n">
        <v>44983</v>
      </c>
      <c r="X955" t="n">
        <v>17</v>
      </c>
      <c r="Y955" s="12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2" t="n">
        <v>44977</v>
      </c>
      <c r="H956" t="inlineStr"/>
      <c r="I956" t="n">
        <v>5004.3</v>
      </c>
      <c r="L956" t="n">
        <v>4.830303030303031</v>
      </c>
      <c r="M956" s="12" t="n">
        <v>44981</v>
      </c>
      <c r="N956" t="n">
        <v>15</v>
      </c>
      <c r="O956" s="12" t="n">
        <v>44996</v>
      </c>
      <c r="P956" t="n">
        <v>17</v>
      </c>
      <c r="Q956" t="inlineStr">
        <is>
          <t>SI</t>
        </is>
      </c>
      <c r="S956" t="n">
        <v>5004.3</v>
      </c>
      <c r="V956" t="n">
        <v>6.830303030303031</v>
      </c>
      <c r="W956" s="12" t="n">
        <v>44983</v>
      </c>
      <c r="X956" t="n">
        <v>17</v>
      </c>
      <c r="Y956" s="12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2" t="n">
        <v>44977</v>
      </c>
      <c r="H957" t="inlineStr"/>
      <c r="I957" t="n">
        <v>5020</v>
      </c>
      <c r="L957" t="n">
        <v>4.830303030303031</v>
      </c>
      <c r="M957" s="12" t="n">
        <v>44981</v>
      </c>
      <c r="N957" t="n">
        <v>15</v>
      </c>
      <c r="O957" s="12" t="n">
        <v>44996</v>
      </c>
      <c r="P957" t="n">
        <v>17</v>
      </c>
      <c r="Q957" t="inlineStr">
        <is>
          <t>SI</t>
        </is>
      </c>
      <c r="S957" t="n">
        <v>5020</v>
      </c>
      <c r="V957" t="n">
        <v>6.830303030303031</v>
      </c>
      <c r="W957" s="12" t="n">
        <v>44983</v>
      </c>
      <c r="X957" t="n">
        <v>17</v>
      </c>
      <c r="Y957" s="12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2" t="n">
        <v>44994</v>
      </c>
      <c r="H958" t="inlineStr"/>
      <c r="I958" t="n">
        <v>23670</v>
      </c>
      <c r="L958" t="n">
        <v>5.574109245612703</v>
      </c>
      <c r="M958" s="12" t="n">
        <v>44999</v>
      </c>
      <c r="N958" t="n">
        <v>5.5</v>
      </c>
      <c r="O958" s="12" t="n">
        <v>45004</v>
      </c>
      <c r="P958" t="n">
        <v>11</v>
      </c>
      <c r="Q958" t="inlineStr">
        <is>
          <t>SI</t>
        </is>
      </c>
      <c r="S958" t="n">
        <v>23670</v>
      </c>
      <c r="V958" t="n">
        <v>7.574109245612703</v>
      </c>
      <c r="W958" s="12" t="n">
        <v>45001</v>
      </c>
      <c r="X958" t="n">
        <v>7.5</v>
      </c>
      <c r="Y958" s="12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2" t="n">
        <v>44977</v>
      </c>
      <c r="H959" t="inlineStr"/>
      <c r="I959" t="n">
        <v>2000</v>
      </c>
      <c r="L959" t="n">
        <v>4.830303030303031</v>
      </c>
      <c r="M959" s="12" t="n">
        <v>44981</v>
      </c>
      <c r="N959" t="n">
        <v>15</v>
      </c>
      <c r="O959" s="12" t="n">
        <v>44996</v>
      </c>
      <c r="P959" t="n">
        <v>17</v>
      </c>
      <c r="Q959" t="inlineStr">
        <is>
          <t>SI</t>
        </is>
      </c>
      <c r="S959" t="n">
        <v>2000</v>
      </c>
      <c r="V959" t="n">
        <v>6.830303030303031</v>
      </c>
      <c r="W959" s="12" t="n">
        <v>44983</v>
      </c>
      <c r="X959" t="n">
        <v>17</v>
      </c>
      <c r="Y959" s="12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2" t="n">
        <v>44977</v>
      </c>
      <c r="H960" t="inlineStr"/>
      <c r="I960" t="n">
        <v>3000</v>
      </c>
      <c r="L960" t="n">
        <v>4.830303030303031</v>
      </c>
      <c r="M960" s="12" t="n">
        <v>44981</v>
      </c>
      <c r="N960" t="n">
        <v>15</v>
      </c>
      <c r="O960" s="12" t="n">
        <v>44996</v>
      </c>
      <c r="P960" t="n">
        <v>17</v>
      </c>
      <c r="Q960" t="inlineStr">
        <is>
          <t>SI</t>
        </is>
      </c>
      <c r="S960" t="n">
        <v>3000</v>
      </c>
      <c r="V960" t="n">
        <v>6.830303030303031</v>
      </c>
      <c r="W960" s="12" t="n">
        <v>44983</v>
      </c>
      <c r="X960" t="n">
        <v>17</v>
      </c>
      <c r="Y960" s="12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2" t="n">
        <v>44977</v>
      </c>
      <c r="H961" t="inlineStr"/>
      <c r="I961" t="n">
        <v>7000.95</v>
      </c>
      <c r="L961" t="n">
        <v>4.830303030303031</v>
      </c>
      <c r="M961" s="12" t="n">
        <v>44981</v>
      </c>
      <c r="N961" t="n">
        <v>15</v>
      </c>
      <c r="O961" s="12" t="n">
        <v>44996</v>
      </c>
      <c r="P961" t="n">
        <v>17</v>
      </c>
      <c r="Q961" t="inlineStr">
        <is>
          <t>SI</t>
        </is>
      </c>
      <c r="S961" t="n">
        <v>7000.95</v>
      </c>
      <c r="V961" t="n">
        <v>6.830303030303031</v>
      </c>
      <c r="W961" s="12" t="n">
        <v>44983</v>
      </c>
      <c r="X961" t="n">
        <v>17</v>
      </c>
      <c r="Y961" s="12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2" t="n">
        <v>44977</v>
      </c>
      <c r="H962" t="inlineStr"/>
      <c r="I962" t="n">
        <v>1007.38</v>
      </c>
      <c r="L962" t="n">
        <v>4.830303030303031</v>
      </c>
      <c r="M962" s="12" t="n">
        <v>44981</v>
      </c>
      <c r="N962" t="n">
        <v>15</v>
      </c>
      <c r="O962" s="12" t="n">
        <v>44996</v>
      </c>
      <c r="P962" t="n">
        <v>17</v>
      </c>
      <c r="Q962" t="inlineStr">
        <is>
          <t>SI</t>
        </is>
      </c>
      <c r="S962" t="n">
        <v>1007.38</v>
      </c>
      <c r="V962" t="n">
        <v>6.830303030303031</v>
      </c>
      <c r="W962" s="12" t="n">
        <v>44983</v>
      </c>
      <c r="X962" t="n">
        <v>17</v>
      </c>
      <c r="Y962" s="12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2" t="n">
        <v>44977</v>
      </c>
      <c r="H963" t="inlineStr"/>
      <c r="I963" t="n">
        <v>4015.28</v>
      </c>
      <c r="L963" t="n">
        <v>4.830303030303031</v>
      </c>
      <c r="M963" s="12" t="n">
        <v>44981</v>
      </c>
      <c r="N963" t="n">
        <v>15</v>
      </c>
      <c r="O963" s="12" t="n">
        <v>44996</v>
      </c>
      <c r="P963" t="n">
        <v>17</v>
      </c>
      <c r="Q963" t="inlineStr">
        <is>
          <t>SI</t>
        </is>
      </c>
      <c r="S963" t="n">
        <v>4015.28</v>
      </c>
      <c r="V963" t="n">
        <v>6.830303030303031</v>
      </c>
      <c r="W963" s="12" t="n">
        <v>44983</v>
      </c>
      <c r="X963" t="n">
        <v>17</v>
      </c>
      <c r="Y963" s="12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2" t="n">
        <v>44977</v>
      </c>
      <c r="H964" t="inlineStr"/>
      <c r="I964" t="n">
        <v>2016.15</v>
      </c>
      <c r="L964" t="n">
        <v>4.830303030303031</v>
      </c>
      <c r="M964" s="12" t="n">
        <v>44981</v>
      </c>
      <c r="N964" t="n">
        <v>15</v>
      </c>
      <c r="O964" s="12" t="n">
        <v>44996</v>
      </c>
      <c r="P964" t="n">
        <v>17</v>
      </c>
      <c r="Q964" t="inlineStr">
        <is>
          <t>SI</t>
        </is>
      </c>
      <c r="S964" t="n">
        <v>2016.15</v>
      </c>
      <c r="V964" t="n">
        <v>6.830303030303031</v>
      </c>
      <c r="W964" s="12" t="n">
        <v>44983</v>
      </c>
      <c r="X964" t="n">
        <v>17</v>
      </c>
      <c r="Y964" s="12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2" t="n">
        <v>44977</v>
      </c>
      <c r="H965" t="inlineStr"/>
      <c r="I965" t="n">
        <v>5008.65</v>
      </c>
      <c r="L965" t="n">
        <v>4.830303030303031</v>
      </c>
      <c r="M965" s="12" t="n">
        <v>44981</v>
      </c>
      <c r="N965" t="n">
        <v>15</v>
      </c>
      <c r="O965" s="12" t="n">
        <v>44996</v>
      </c>
      <c r="P965" t="n">
        <v>17</v>
      </c>
      <c r="Q965" t="inlineStr">
        <is>
          <t>SI</t>
        </is>
      </c>
      <c r="S965" t="n">
        <v>5008.65</v>
      </c>
      <c r="V965" t="n">
        <v>6.830303030303031</v>
      </c>
      <c r="W965" s="12" t="n">
        <v>44983</v>
      </c>
      <c r="X965" t="n">
        <v>17</v>
      </c>
      <c r="Y965" s="12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2" t="n">
        <v>44985</v>
      </c>
      <c r="H966" t="inlineStr"/>
      <c r="I966" t="n">
        <v>22436.66</v>
      </c>
      <c r="L966" t="n">
        <v>5.574109245612703</v>
      </c>
      <c r="M966" s="12" t="n">
        <v>44990</v>
      </c>
      <c r="N966" t="n">
        <v>5.5</v>
      </c>
      <c r="O966" s="12" t="n">
        <v>44995</v>
      </c>
      <c r="P966" t="n">
        <v>18</v>
      </c>
      <c r="Q966" t="inlineStr">
        <is>
          <t>SI</t>
        </is>
      </c>
      <c r="S966" t="n">
        <v>22436.66</v>
      </c>
      <c r="V966" t="n">
        <v>7.574109245612703</v>
      </c>
      <c r="W966" s="12" t="n">
        <v>44992</v>
      </c>
      <c r="X966" t="n">
        <v>7.5</v>
      </c>
      <c r="Y966" s="12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2" t="n">
        <v>44988</v>
      </c>
      <c r="H967" t="inlineStr"/>
      <c r="I967" t="n">
        <v>21995.73</v>
      </c>
      <c r="L967" t="n">
        <v>5.574109245612703</v>
      </c>
      <c r="M967" s="12" t="n">
        <v>44993</v>
      </c>
      <c r="N967" t="n">
        <v>5.5</v>
      </c>
      <c r="O967" s="12" t="n">
        <v>44998</v>
      </c>
      <c r="P967" t="n">
        <v>16</v>
      </c>
      <c r="Q967" t="inlineStr">
        <is>
          <t>SI</t>
        </is>
      </c>
      <c r="S967" t="n">
        <v>21995.73</v>
      </c>
      <c r="V967" t="n">
        <v>7.574109245612703</v>
      </c>
      <c r="W967" s="12" t="n">
        <v>44995</v>
      </c>
      <c r="X967" t="n">
        <v>7.5</v>
      </c>
      <c r="Y967" s="12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2" t="n">
        <v>44985</v>
      </c>
      <c r="H968" t="inlineStr"/>
      <c r="I968" t="n">
        <v>22296.17</v>
      </c>
      <c r="L968" t="n">
        <v>5.574109245612703</v>
      </c>
      <c r="M968" s="12" t="n">
        <v>44990</v>
      </c>
      <c r="N968" t="n">
        <v>5.5</v>
      </c>
      <c r="O968" s="12" t="n">
        <v>44995</v>
      </c>
      <c r="P968" t="n">
        <v>18</v>
      </c>
      <c r="Q968" t="inlineStr">
        <is>
          <t>SI</t>
        </is>
      </c>
      <c r="S968" t="n">
        <v>22296.17</v>
      </c>
      <c r="V968" t="n">
        <v>7.574109245612703</v>
      </c>
      <c r="W968" s="12" t="n">
        <v>44992</v>
      </c>
      <c r="X968" t="n">
        <v>7.5</v>
      </c>
      <c r="Y968" s="12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2" t="n">
        <v>44985</v>
      </c>
      <c r="H969" t="inlineStr"/>
      <c r="I969" t="n">
        <v>14823.62</v>
      </c>
      <c r="L969" t="n">
        <v>5.574109245612703</v>
      </c>
      <c r="M969" s="12" t="n">
        <v>44990</v>
      </c>
      <c r="N969" t="n">
        <v>5.5</v>
      </c>
      <c r="O969" s="12" t="n">
        <v>44995</v>
      </c>
      <c r="P969" t="n">
        <v>18</v>
      </c>
      <c r="Q969" t="inlineStr">
        <is>
          <t>SI</t>
        </is>
      </c>
      <c r="S969" t="n">
        <v>14823.62</v>
      </c>
      <c r="V969" t="n">
        <v>7.574109245612703</v>
      </c>
      <c r="W969" s="12" t="n">
        <v>44992</v>
      </c>
      <c r="X969" t="n">
        <v>7.5</v>
      </c>
      <c r="Y969" s="12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2" t="n">
        <v>44985</v>
      </c>
      <c r="H970" t="inlineStr"/>
      <c r="I970" t="n">
        <v>9182.15</v>
      </c>
      <c r="L970" t="n">
        <v>5.574109245612703</v>
      </c>
      <c r="M970" s="12" t="n">
        <v>44990</v>
      </c>
      <c r="N970" t="n">
        <v>5.5</v>
      </c>
      <c r="O970" s="12" t="n">
        <v>44995</v>
      </c>
      <c r="P970" t="n">
        <v>18</v>
      </c>
      <c r="Q970" t="inlineStr">
        <is>
          <t>SI</t>
        </is>
      </c>
      <c r="S970" t="n">
        <v>9182.15</v>
      </c>
      <c r="V970" t="n">
        <v>7.574109245612703</v>
      </c>
      <c r="W970" s="12" t="n">
        <v>44992</v>
      </c>
      <c r="X970" t="n">
        <v>7.5</v>
      </c>
      <c r="Y970" s="12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2" t="n">
        <v>44990</v>
      </c>
      <c r="H971" t="inlineStr"/>
      <c r="I971" t="n">
        <v>21912.93</v>
      </c>
      <c r="L971" t="n">
        <v>5.574109245612703</v>
      </c>
      <c r="M971" s="12" t="n">
        <v>44995</v>
      </c>
      <c r="N971" t="n">
        <v>5.5</v>
      </c>
      <c r="O971" s="12" t="n">
        <v>45000</v>
      </c>
      <c r="P971" t="n">
        <v>14</v>
      </c>
      <c r="Q971" t="inlineStr">
        <is>
          <t>SI</t>
        </is>
      </c>
      <c r="S971" t="n">
        <v>21912.93</v>
      </c>
      <c r="V971" t="n">
        <v>7.574109245612703</v>
      </c>
      <c r="W971" s="12" t="n">
        <v>44997</v>
      </c>
      <c r="X971" t="n">
        <v>7.5</v>
      </c>
      <c r="Y971" s="12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2" t="n">
        <v>44985</v>
      </c>
      <c r="H972" t="inlineStr"/>
      <c r="I972" t="n">
        <v>22393.47</v>
      </c>
      <c r="L972" t="n">
        <v>5.574109245612703</v>
      </c>
      <c r="M972" s="12" t="n">
        <v>44990</v>
      </c>
      <c r="N972" t="n">
        <v>5.5</v>
      </c>
      <c r="O972" s="12" t="n">
        <v>44995</v>
      </c>
      <c r="P972" t="n">
        <v>18</v>
      </c>
      <c r="Q972" t="inlineStr">
        <is>
          <t>SI</t>
        </is>
      </c>
      <c r="S972" t="n">
        <v>22393.47</v>
      </c>
      <c r="V972" t="n">
        <v>7.574109245612703</v>
      </c>
      <c r="W972" s="12" t="n">
        <v>44992</v>
      </c>
      <c r="X972" t="n">
        <v>7.5</v>
      </c>
      <c r="Y972" s="12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2" t="n">
        <v>44990</v>
      </c>
      <c r="H973" t="inlineStr"/>
      <c r="I973" t="n">
        <v>24052.92</v>
      </c>
      <c r="L973" t="n">
        <v>5.574109245612703</v>
      </c>
      <c r="M973" s="12" t="n">
        <v>44995</v>
      </c>
      <c r="N973" t="n">
        <v>5.5</v>
      </c>
      <c r="O973" s="12" t="n">
        <v>45000</v>
      </c>
      <c r="P973" t="n">
        <v>14</v>
      </c>
      <c r="Q973" t="inlineStr">
        <is>
          <t>SI</t>
        </is>
      </c>
      <c r="S973" t="n">
        <v>24052.92</v>
      </c>
      <c r="V973" t="n">
        <v>7.574109245612703</v>
      </c>
      <c r="W973" s="12" t="n">
        <v>44997</v>
      </c>
      <c r="X973" t="n">
        <v>7.5</v>
      </c>
      <c r="Y973" s="12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2" t="n">
        <v>44985</v>
      </c>
      <c r="H974" t="inlineStr"/>
      <c r="I974" t="n">
        <v>24462</v>
      </c>
      <c r="L974" t="n">
        <v>5.574109245612703</v>
      </c>
      <c r="M974" s="12" t="n">
        <v>44990</v>
      </c>
      <c r="N974" t="n">
        <v>5.5</v>
      </c>
      <c r="O974" s="12" t="n">
        <v>44995</v>
      </c>
      <c r="P974" t="n">
        <v>18</v>
      </c>
      <c r="Q974" t="inlineStr">
        <is>
          <t>SI</t>
        </is>
      </c>
      <c r="S974" t="n">
        <v>24462</v>
      </c>
      <c r="V974" t="n">
        <v>7.574109245612703</v>
      </c>
      <c r="W974" s="12" t="n">
        <v>44992</v>
      </c>
      <c r="X974" t="n">
        <v>7.5</v>
      </c>
      <c r="Y974" s="12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2" t="n">
        <v>44985</v>
      </c>
      <c r="H975" t="inlineStr"/>
      <c r="I975" t="n">
        <v>24426.33</v>
      </c>
      <c r="L975" t="n">
        <v>5.574109245612703</v>
      </c>
      <c r="M975" s="12" t="n">
        <v>44990</v>
      </c>
      <c r="N975" t="n">
        <v>5.5</v>
      </c>
      <c r="O975" s="12" t="n">
        <v>44995</v>
      </c>
      <c r="P975" t="n">
        <v>18</v>
      </c>
      <c r="Q975" t="inlineStr">
        <is>
          <t>SI</t>
        </is>
      </c>
      <c r="S975" t="n">
        <v>24426.33</v>
      </c>
      <c r="V975" t="n">
        <v>7.574109245612703</v>
      </c>
      <c r="W975" s="12" t="n">
        <v>44992</v>
      </c>
      <c r="X975" t="n">
        <v>7.5</v>
      </c>
      <c r="Y975" s="12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2" t="n">
        <v>44983</v>
      </c>
      <c r="H976" t="inlineStr"/>
      <c r="I976" t="n">
        <v>24000</v>
      </c>
      <c r="L976" t="n">
        <v>5.142011834319526</v>
      </c>
      <c r="M976" s="12" t="n">
        <v>44988</v>
      </c>
      <c r="N976" t="n">
        <v>7.5</v>
      </c>
      <c r="O976" s="12" t="n">
        <v>44995</v>
      </c>
      <c r="P976" t="n">
        <v>18</v>
      </c>
      <c r="Q976" t="inlineStr">
        <is>
          <t>SI</t>
        </is>
      </c>
      <c r="S976" t="n">
        <v>24000</v>
      </c>
      <c r="V976" t="n">
        <v>7.142011834319526</v>
      </c>
      <c r="W976" s="12" t="n">
        <v>44990</v>
      </c>
      <c r="X976" t="n">
        <v>9.5</v>
      </c>
      <c r="Y976" s="12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2" t="n">
        <v>45015</v>
      </c>
      <c r="H977" t="inlineStr"/>
      <c r="J977" t="n">
        <v>24000</v>
      </c>
      <c r="L977" t="n">
        <v>5.142011834319526</v>
      </c>
      <c r="M977" s="12" t="n">
        <v>45020</v>
      </c>
      <c r="N977" t="n">
        <v>7.5</v>
      </c>
      <c r="O977" s="12" t="n">
        <v>45027</v>
      </c>
      <c r="P977" t="n">
        <v>15</v>
      </c>
      <c r="Q977" t="inlineStr">
        <is>
          <t>SI</t>
        </is>
      </c>
      <c r="T977" t="n">
        <v>24000</v>
      </c>
      <c r="V977" t="n">
        <v>7.142011834319526</v>
      </c>
      <c r="W977" s="12" t="n">
        <v>45022</v>
      </c>
      <c r="X977" t="n">
        <v>9.5</v>
      </c>
      <c r="Y977" s="12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2" t="n">
        <v>44988</v>
      </c>
      <c r="H978" t="inlineStr"/>
      <c r="I978" t="n">
        <v>13855.76</v>
      </c>
      <c r="L978" t="n">
        <v>5.574109245612703</v>
      </c>
      <c r="M978" s="12" t="n">
        <v>44993</v>
      </c>
      <c r="N978" t="n">
        <v>5.5</v>
      </c>
      <c r="O978" s="12" t="n">
        <v>44998</v>
      </c>
      <c r="P978" t="n">
        <v>16</v>
      </c>
      <c r="Q978" t="inlineStr">
        <is>
          <t>SI</t>
        </is>
      </c>
      <c r="S978" t="n">
        <v>13855.76</v>
      </c>
      <c r="V978" t="n">
        <v>7.574109245612703</v>
      </c>
      <c r="W978" s="12" t="n">
        <v>44995</v>
      </c>
      <c r="X978" t="n">
        <v>7.5</v>
      </c>
      <c r="Y978" s="12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2" t="n">
        <v>44988</v>
      </c>
      <c r="H979" t="inlineStr"/>
      <c r="I979" t="n">
        <v>8973.530000000001</v>
      </c>
      <c r="L979" t="n">
        <v>5.574109245612703</v>
      </c>
      <c r="M979" s="12" t="n">
        <v>44993</v>
      </c>
      <c r="N979" t="n">
        <v>5.5</v>
      </c>
      <c r="O979" s="12" t="n">
        <v>44998</v>
      </c>
      <c r="P979" t="n">
        <v>16</v>
      </c>
      <c r="Q979" t="inlineStr">
        <is>
          <t>SI</t>
        </is>
      </c>
      <c r="S979" t="n">
        <v>8973.530000000001</v>
      </c>
      <c r="V979" t="n">
        <v>7.574109245612703</v>
      </c>
      <c r="W979" s="12" t="n">
        <v>44995</v>
      </c>
      <c r="X979" t="n">
        <v>7.5</v>
      </c>
      <c r="Y979" s="12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2" t="n">
        <v>44985</v>
      </c>
      <c r="H980" t="inlineStr"/>
      <c r="I980" t="n">
        <v>22511.85</v>
      </c>
      <c r="L980" t="n">
        <v>5.574109245612703</v>
      </c>
      <c r="M980" s="12" t="n">
        <v>44990</v>
      </c>
      <c r="N980" t="n">
        <v>5.5</v>
      </c>
      <c r="O980" s="12" t="n">
        <v>44995</v>
      </c>
      <c r="P980" t="n">
        <v>18</v>
      </c>
      <c r="Q980" t="inlineStr">
        <is>
          <t>SI</t>
        </is>
      </c>
      <c r="S980" t="n">
        <v>22511.85</v>
      </c>
      <c r="V980" t="n">
        <v>7.574109245612703</v>
      </c>
      <c r="W980" s="12" t="n">
        <v>44992</v>
      </c>
      <c r="X980" t="n">
        <v>7.5</v>
      </c>
      <c r="Y980" s="12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2" t="n">
        <v>44985</v>
      </c>
      <c r="H981" t="inlineStr"/>
      <c r="I981" t="n">
        <v>15012</v>
      </c>
      <c r="L981" t="n">
        <v>5.574109245612703</v>
      </c>
      <c r="M981" s="12" t="n">
        <v>44990</v>
      </c>
      <c r="N981" t="n">
        <v>5.5</v>
      </c>
      <c r="O981" s="12" t="n">
        <v>44995</v>
      </c>
      <c r="P981" t="n">
        <v>18</v>
      </c>
      <c r="Q981" t="inlineStr">
        <is>
          <t>SI</t>
        </is>
      </c>
      <c r="S981" t="n">
        <v>15012</v>
      </c>
      <c r="V981" t="n">
        <v>7.574109245612703</v>
      </c>
      <c r="W981" s="12" t="n">
        <v>44992</v>
      </c>
      <c r="X981" t="n">
        <v>7.5</v>
      </c>
      <c r="Y981" s="12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2" t="n">
        <v>44985</v>
      </c>
      <c r="H982" t="inlineStr"/>
      <c r="I982" t="n">
        <v>8370</v>
      </c>
      <c r="L982" t="n">
        <v>5.574109245612703</v>
      </c>
      <c r="M982" s="12" t="n">
        <v>44990</v>
      </c>
      <c r="N982" t="n">
        <v>5.5</v>
      </c>
      <c r="O982" s="12" t="n">
        <v>44995</v>
      </c>
      <c r="P982" t="n">
        <v>18</v>
      </c>
      <c r="Q982" t="inlineStr">
        <is>
          <t>SI</t>
        </is>
      </c>
      <c r="S982" t="n">
        <v>8370</v>
      </c>
      <c r="V982" t="n">
        <v>7.574109245612703</v>
      </c>
      <c r="W982" s="12" t="n">
        <v>44992</v>
      </c>
      <c r="X982" t="n">
        <v>7.5</v>
      </c>
      <c r="Y982" s="12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2" t="n">
        <v>44989</v>
      </c>
      <c r="H983" t="inlineStr"/>
      <c r="I983" t="n">
        <v>9008.84</v>
      </c>
      <c r="L983" t="n">
        <v>4.830303030303031</v>
      </c>
      <c r="M983" s="12" t="n">
        <v>44993</v>
      </c>
      <c r="N983" t="n">
        <v>15</v>
      </c>
      <c r="O983" s="12" t="n">
        <v>45008</v>
      </c>
      <c r="P983" t="n">
        <v>7</v>
      </c>
      <c r="Q983" t="inlineStr">
        <is>
          <t>SI</t>
        </is>
      </c>
      <c r="S983" t="n">
        <v>9008.84</v>
      </c>
      <c r="V983" t="n">
        <v>6.830303030303031</v>
      </c>
      <c r="W983" s="12" t="n">
        <v>44995</v>
      </c>
      <c r="X983" t="n">
        <v>17</v>
      </c>
      <c r="Y983" s="12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2" t="n">
        <v>44989</v>
      </c>
      <c r="H984" t="inlineStr"/>
      <c r="I984" t="n">
        <v>4009.3</v>
      </c>
      <c r="L984" t="n">
        <v>4.830303030303031</v>
      </c>
      <c r="M984" s="12" t="n">
        <v>44993</v>
      </c>
      <c r="N984" t="n">
        <v>15</v>
      </c>
      <c r="O984" s="12" t="n">
        <v>45008</v>
      </c>
      <c r="P984" t="n">
        <v>7</v>
      </c>
      <c r="Q984" t="inlineStr">
        <is>
          <t>SI</t>
        </is>
      </c>
      <c r="S984" t="n">
        <v>4009.3</v>
      </c>
      <c r="V984" t="n">
        <v>6.830303030303031</v>
      </c>
      <c r="W984" s="12" t="n">
        <v>44995</v>
      </c>
      <c r="X984" t="n">
        <v>17</v>
      </c>
      <c r="Y984" s="12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2" t="n">
        <v>44989</v>
      </c>
      <c r="H985" t="inlineStr"/>
      <c r="I985" t="n">
        <v>5001.44</v>
      </c>
      <c r="L985" t="n">
        <v>4.830303030303031</v>
      </c>
      <c r="M985" s="12" t="n">
        <v>44993</v>
      </c>
      <c r="N985" t="n">
        <v>15</v>
      </c>
      <c r="O985" s="12" t="n">
        <v>45008</v>
      </c>
      <c r="P985" t="n">
        <v>7</v>
      </c>
      <c r="Q985" t="inlineStr">
        <is>
          <t>SI</t>
        </is>
      </c>
      <c r="S985" t="n">
        <v>5001.44</v>
      </c>
      <c r="V985" t="n">
        <v>6.830303030303031</v>
      </c>
      <c r="W985" s="12" t="n">
        <v>44995</v>
      </c>
      <c r="X985" t="n">
        <v>17</v>
      </c>
      <c r="Y985" s="12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2" t="n">
        <v>44989</v>
      </c>
      <c r="H986" t="inlineStr"/>
      <c r="I986" t="n">
        <v>2000.54</v>
      </c>
      <c r="L986" t="n">
        <v>4.830303030303031</v>
      </c>
      <c r="M986" s="12" t="n">
        <v>44993</v>
      </c>
      <c r="N986" t="n">
        <v>15</v>
      </c>
      <c r="O986" s="12" t="n">
        <v>45008</v>
      </c>
      <c r="P986" t="n">
        <v>7</v>
      </c>
      <c r="Q986" t="inlineStr">
        <is>
          <t>SI</t>
        </is>
      </c>
      <c r="S986" t="n">
        <v>2000.54</v>
      </c>
      <c r="V986" t="n">
        <v>6.830303030303031</v>
      </c>
      <c r="W986" s="12" t="n">
        <v>44995</v>
      </c>
      <c r="X986" t="n">
        <v>17</v>
      </c>
      <c r="Y986" s="12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2" t="n">
        <v>44989</v>
      </c>
      <c r="H987" t="inlineStr"/>
      <c r="I987" t="n">
        <v>4006.28</v>
      </c>
      <c r="L987" t="n">
        <v>4.830303030303031</v>
      </c>
      <c r="M987" s="12" t="n">
        <v>44993</v>
      </c>
      <c r="N987" t="n">
        <v>15</v>
      </c>
      <c r="O987" s="12" t="n">
        <v>45008</v>
      </c>
      <c r="P987" t="n">
        <v>7</v>
      </c>
      <c r="Q987" t="inlineStr">
        <is>
          <t>SI</t>
        </is>
      </c>
      <c r="S987" t="n">
        <v>4006.28</v>
      </c>
      <c r="V987" t="n">
        <v>6.830303030303031</v>
      </c>
      <c r="W987" s="12" t="n">
        <v>44995</v>
      </c>
      <c r="X987" t="n">
        <v>17</v>
      </c>
      <c r="Y987" s="12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2" t="n">
        <v>44985</v>
      </c>
      <c r="H988" t="inlineStr"/>
      <c r="I988" t="n">
        <v>24000</v>
      </c>
      <c r="L988" t="n">
        <v>5.574109245612703</v>
      </c>
      <c r="M988" s="12" t="n">
        <v>44990</v>
      </c>
      <c r="N988" t="n">
        <v>5.5</v>
      </c>
      <c r="O988" s="12" t="n">
        <v>44995</v>
      </c>
      <c r="P988" t="n">
        <v>18</v>
      </c>
      <c r="Q988" t="inlineStr">
        <is>
          <t>SI</t>
        </is>
      </c>
      <c r="S988" t="n">
        <v>24000</v>
      </c>
      <c r="V988" t="n">
        <v>7.574109245612703</v>
      </c>
      <c r="W988" s="12" t="n">
        <v>44992</v>
      </c>
      <c r="X988" t="n">
        <v>7.5</v>
      </c>
      <c r="Y988" s="12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2" t="n">
        <v>44985</v>
      </c>
      <c r="H989" t="inlineStr"/>
      <c r="I989" t="n">
        <v>24280</v>
      </c>
      <c r="L989" t="n">
        <v>5.574109245612703</v>
      </c>
      <c r="M989" s="12" t="n">
        <v>44990</v>
      </c>
      <c r="N989" t="n">
        <v>5.5</v>
      </c>
      <c r="O989" s="12" t="n">
        <v>44995</v>
      </c>
      <c r="P989" t="n">
        <v>18</v>
      </c>
      <c r="Q989" t="inlineStr">
        <is>
          <t>SI</t>
        </is>
      </c>
      <c r="S989" t="n">
        <v>24280</v>
      </c>
      <c r="V989" t="n">
        <v>7.574109245612703</v>
      </c>
      <c r="W989" s="12" t="n">
        <v>44992</v>
      </c>
      <c r="X989" t="n">
        <v>7.5</v>
      </c>
      <c r="Y989" s="12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2" t="n">
        <v>44979</v>
      </c>
      <c r="H990" t="inlineStr"/>
      <c r="I990" t="n">
        <v>10512</v>
      </c>
      <c r="L990" t="n">
        <v>5.574109245612703</v>
      </c>
      <c r="M990" s="12" t="n">
        <v>44984</v>
      </c>
      <c r="N990" t="n">
        <v>5.5</v>
      </c>
      <c r="O990" s="12" t="n">
        <v>44989</v>
      </c>
      <c r="P990" t="n">
        <v>23</v>
      </c>
      <c r="Q990" t="inlineStr">
        <is>
          <t>SI</t>
        </is>
      </c>
      <c r="S990" t="n">
        <v>10512</v>
      </c>
      <c r="V990" t="n">
        <v>7.574109245612703</v>
      </c>
      <c r="W990" s="12" t="n">
        <v>44986</v>
      </c>
      <c r="X990" t="n">
        <v>7.5</v>
      </c>
      <c r="Y990" s="12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2" t="n">
        <v>44979</v>
      </c>
      <c r="H991" t="inlineStr"/>
      <c r="I991" t="n">
        <v>13698</v>
      </c>
      <c r="L991" t="n">
        <v>5.574109245612703</v>
      </c>
      <c r="M991" s="12" t="n">
        <v>44984</v>
      </c>
      <c r="N991" t="n">
        <v>5.5</v>
      </c>
      <c r="O991" s="12" t="n">
        <v>44989</v>
      </c>
      <c r="P991" t="n">
        <v>23</v>
      </c>
      <c r="Q991" t="inlineStr">
        <is>
          <t>SI</t>
        </is>
      </c>
      <c r="S991" t="n">
        <v>13698</v>
      </c>
      <c r="V991" t="n">
        <v>7.574109245612703</v>
      </c>
      <c r="W991" s="12" t="n">
        <v>44986</v>
      </c>
      <c r="X991" t="n">
        <v>7.5</v>
      </c>
      <c r="Y991" s="12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2" t="n">
        <v>44985</v>
      </c>
      <c r="H992" t="inlineStr"/>
      <c r="I992" t="n">
        <v>24156</v>
      </c>
      <c r="L992" t="n">
        <v>5.574109245612703</v>
      </c>
      <c r="M992" s="12" t="n">
        <v>44990</v>
      </c>
      <c r="N992" t="n">
        <v>5.5</v>
      </c>
      <c r="O992" s="12" t="n">
        <v>44995</v>
      </c>
      <c r="P992" t="n">
        <v>18</v>
      </c>
      <c r="Q992" t="inlineStr">
        <is>
          <t>SI</t>
        </is>
      </c>
      <c r="S992" t="n">
        <v>24156</v>
      </c>
      <c r="V992" t="n">
        <v>7.574109245612703</v>
      </c>
      <c r="W992" s="12" t="n">
        <v>44992</v>
      </c>
      <c r="X992" t="n">
        <v>7.5</v>
      </c>
      <c r="Y992" s="12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2" t="n">
        <v>45015</v>
      </c>
      <c r="H993" t="inlineStr"/>
      <c r="J993" t="n">
        <v>24000</v>
      </c>
      <c r="L993" t="n">
        <v>5.142011834319526</v>
      </c>
      <c r="M993" s="12" t="n">
        <v>45020</v>
      </c>
      <c r="N993" t="n">
        <v>7.5</v>
      </c>
      <c r="O993" s="12" t="n">
        <v>45027</v>
      </c>
      <c r="P993" t="n">
        <v>15</v>
      </c>
      <c r="Q993" t="inlineStr">
        <is>
          <t>SI</t>
        </is>
      </c>
      <c r="T993" t="n">
        <v>24000</v>
      </c>
      <c r="V993" t="n">
        <v>7.142011834319526</v>
      </c>
      <c r="W993" s="12" t="n">
        <v>45022</v>
      </c>
      <c r="X993" t="n">
        <v>9.5</v>
      </c>
      <c r="Y993" s="12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2" t="n">
        <v>44985</v>
      </c>
      <c r="H994" t="inlineStr"/>
      <c r="I994" t="n">
        <v>24060</v>
      </c>
      <c r="L994" t="n">
        <v>5.574109245612703</v>
      </c>
      <c r="M994" s="12" t="n">
        <v>44990</v>
      </c>
      <c r="N994" t="n">
        <v>5.5</v>
      </c>
      <c r="O994" s="12" t="n">
        <v>44995</v>
      </c>
      <c r="P994" t="n">
        <v>18</v>
      </c>
      <c r="Q994" t="inlineStr">
        <is>
          <t>SI</t>
        </is>
      </c>
      <c r="S994" t="n">
        <v>24060</v>
      </c>
      <c r="V994" t="n">
        <v>7.574109245612703</v>
      </c>
      <c r="W994" s="12" t="n">
        <v>44992</v>
      </c>
      <c r="X994" t="n">
        <v>7.5</v>
      </c>
      <c r="Y994" s="12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2" t="n">
        <v>44985</v>
      </c>
      <c r="H995" t="inlineStr"/>
      <c r="I995" t="n">
        <v>24540</v>
      </c>
      <c r="L995" t="n">
        <v>5.574109245612703</v>
      </c>
      <c r="M995" s="12" t="n">
        <v>44990</v>
      </c>
      <c r="N995" t="n">
        <v>5.5</v>
      </c>
      <c r="O995" s="12" t="n">
        <v>44995</v>
      </c>
      <c r="P995" t="n">
        <v>18</v>
      </c>
      <c r="Q995" t="inlineStr">
        <is>
          <t>SI</t>
        </is>
      </c>
      <c r="S995" t="n">
        <v>24540</v>
      </c>
      <c r="V995" t="n">
        <v>7.574109245612703</v>
      </c>
      <c r="W995" s="12" t="n">
        <v>44992</v>
      </c>
      <c r="X995" t="n">
        <v>7.5</v>
      </c>
      <c r="Y995" s="12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2" t="n">
        <v>44985</v>
      </c>
      <c r="H996" t="inlineStr"/>
      <c r="I996" t="n">
        <v>23920</v>
      </c>
      <c r="L996" t="n">
        <v>5.574109245612703</v>
      </c>
      <c r="M996" s="12" t="n">
        <v>44990</v>
      </c>
      <c r="N996" t="n">
        <v>5.5</v>
      </c>
      <c r="O996" s="12" t="n">
        <v>44995</v>
      </c>
      <c r="P996" t="n">
        <v>18</v>
      </c>
      <c r="Q996" t="inlineStr">
        <is>
          <t>SI</t>
        </is>
      </c>
      <c r="S996" t="n">
        <v>23920</v>
      </c>
      <c r="V996" t="n">
        <v>7.574109245612703</v>
      </c>
      <c r="W996" s="12" t="n">
        <v>44992</v>
      </c>
      <c r="X996" t="n">
        <v>7.5</v>
      </c>
      <c r="Y996" s="12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2" t="n">
        <v>44985</v>
      </c>
      <c r="H997" t="inlineStr"/>
      <c r="I997" t="n">
        <v>25013.2</v>
      </c>
      <c r="L997" t="n">
        <v>5.574109245612703</v>
      </c>
      <c r="M997" s="12" t="n">
        <v>44990</v>
      </c>
      <c r="N997" t="n">
        <v>5.5</v>
      </c>
      <c r="O997" s="12" t="n">
        <v>44995</v>
      </c>
      <c r="P997" t="n">
        <v>18</v>
      </c>
      <c r="Q997" t="inlineStr">
        <is>
          <t>SI</t>
        </is>
      </c>
      <c r="S997" t="n">
        <v>25013.2</v>
      </c>
      <c r="V997" t="n">
        <v>7.574109245612703</v>
      </c>
      <c r="W997" s="12" t="n">
        <v>44992</v>
      </c>
      <c r="X997" t="n">
        <v>7.5</v>
      </c>
      <c r="Y997" s="12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2" t="n">
        <v>44979</v>
      </c>
      <c r="H998" t="inlineStr"/>
      <c r="I998" t="n">
        <v>24351.09</v>
      </c>
      <c r="L998" t="n">
        <v>5.574109245612703</v>
      </c>
      <c r="M998" s="12" t="n">
        <v>44984</v>
      </c>
      <c r="N998" t="n">
        <v>5.5</v>
      </c>
      <c r="O998" s="12" t="n">
        <v>44989</v>
      </c>
      <c r="P998" t="n">
        <v>23</v>
      </c>
      <c r="Q998" t="inlineStr">
        <is>
          <t>SI</t>
        </is>
      </c>
      <c r="S998" t="n">
        <v>24351.09</v>
      </c>
      <c r="V998" t="n">
        <v>7.574109245612703</v>
      </c>
      <c r="W998" s="12" t="n">
        <v>44986</v>
      </c>
      <c r="X998" t="n">
        <v>7.5</v>
      </c>
      <c r="Y998" s="12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2" t="n">
        <v>44979</v>
      </c>
      <c r="H999" t="inlineStr"/>
      <c r="I999" t="n">
        <v>23979.88</v>
      </c>
      <c r="L999" t="n">
        <v>5.574109245612703</v>
      </c>
      <c r="M999" s="12" t="n">
        <v>44984</v>
      </c>
      <c r="N999" t="n">
        <v>5.5</v>
      </c>
      <c r="O999" s="12" t="n">
        <v>44989</v>
      </c>
      <c r="P999" t="n">
        <v>23</v>
      </c>
      <c r="Q999" t="inlineStr">
        <is>
          <t>SI</t>
        </is>
      </c>
      <c r="S999" t="n">
        <v>23979.88</v>
      </c>
      <c r="V999" t="n">
        <v>7.574109245612703</v>
      </c>
      <c r="W999" s="12" t="n">
        <v>44986</v>
      </c>
      <c r="X999" t="n">
        <v>7.5</v>
      </c>
      <c r="Y999" s="12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2" t="n">
        <v>44979</v>
      </c>
      <c r="H1000" t="inlineStr"/>
      <c r="I1000" t="n">
        <v>22786.11</v>
      </c>
      <c r="L1000" t="n">
        <v>5.574109245612703</v>
      </c>
      <c r="M1000" s="12" t="n">
        <v>44984</v>
      </c>
      <c r="N1000" t="n">
        <v>5.5</v>
      </c>
      <c r="O1000" s="12" t="n">
        <v>44989</v>
      </c>
      <c r="P1000" t="n">
        <v>23</v>
      </c>
      <c r="Q1000" t="inlineStr">
        <is>
          <t>SI</t>
        </is>
      </c>
      <c r="S1000" t="n">
        <v>22786.11</v>
      </c>
      <c r="V1000" t="n">
        <v>7.574109245612703</v>
      </c>
      <c r="W1000" s="12" t="n">
        <v>44986</v>
      </c>
      <c r="X1000" t="n">
        <v>7.5</v>
      </c>
      <c r="Y1000" s="12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2" t="n">
        <v>44979</v>
      </c>
      <c r="H1001" t="inlineStr"/>
      <c r="I1001" t="n">
        <v>4006.3</v>
      </c>
      <c r="L1001" t="n">
        <v>5.574109245612703</v>
      </c>
      <c r="M1001" s="12" t="n">
        <v>44984</v>
      </c>
      <c r="N1001" t="n">
        <v>5.5</v>
      </c>
      <c r="O1001" s="12" t="n">
        <v>44989</v>
      </c>
      <c r="P1001" t="n">
        <v>23</v>
      </c>
      <c r="Q1001" t="inlineStr">
        <is>
          <t>SI</t>
        </is>
      </c>
      <c r="S1001" t="n">
        <v>4006.3</v>
      </c>
      <c r="V1001" t="n">
        <v>7.574109245612703</v>
      </c>
      <c r="W1001" s="12" t="n">
        <v>44986</v>
      </c>
      <c r="X1001" t="n">
        <v>7.5</v>
      </c>
      <c r="Y1001" s="12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2" t="n">
        <v>44979</v>
      </c>
      <c r="H1002" t="inlineStr"/>
      <c r="I1002" t="n">
        <v>20740.06</v>
      </c>
      <c r="L1002" t="n">
        <v>5.574109245612703</v>
      </c>
      <c r="M1002" s="12" t="n">
        <v>44984</v>
      </c>
      <c r="N1002" t="n">
        <v>5.5</v>
      </c>
      <c r="O1002" s="12" t="n">
        <v>44989</v>
      </c>
      <c r="P1002" t="n">
        <v>23</v>
      </c>
      <c r="Q1002" t="inlineStr">
        <is>
          <t>SI</t>
        </is>
      </c>
      <c r="S1002" t="n">
        <v>20740.06</v>
      </c>
      <c r="V1002" t="n">
        <v>7.574109245612703</v>
      </c>
      <c r="W1002" s="12" t="n">
        <v>44986</v>
      </c>
      <c r="X1002" t="n">
        <v>7.5</v>
      </c>
      <c r="Y1002" s="12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2" t="n">
        <v>44985</v>
      </c>
      <c r="H1003" t="inlineStr"/>
      <c r="I1003" t="n">
        <v>24120</v>
      </c>
      <c r="L1003" t="n">
        <v>5.574109245612703</v>
      </c>
      <c r="M1003" s="12" t="n">
        <v>44990</v>
      </c>
      <c r="N1003" t="n">
        <v>5.5</v>
      </c>
      <c r="O1003" s="12" t="n">
        <v>44995</v>
      </c>
      <c r="P1003" t="n">
        <v>18</v>
      </c>
      <c r="Q1003" t="inlineStr">
        <is>
          <t>SI</t>
        </is>
      </c>
      <c r="S1003" t="n">
        <v>24120</v>
      </c>
      <c r="V1003" t="n">
        <v>7.574109245612703</v>
      </c>
      <c r="W1003" s="12" t="n">
        <v>44992</v>
      </c>
      <c r="X1003" t="n">
        <v>7.5</v>
      </c>
      <c r="Y1003" s="12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2" t="n">
        <v>44985</v>
      </c>
      <c r="H1004" t="inlineStr"/>
      <c r="I1004" t="n">
        <v>24750</v>
      </c>
      <c r="L1004" t="n">
        <v>5.574109245612703</v>
      </c>
      <c r="M1004" s="12" t="n">
        <v>44990</v>
      </c>
      <c r="N1004" t="n">
        <v>5.5</v>
      </c>
      <c r="O1004" s="12" t="n">
        <v>44995</v>
      </c>
      <c r="P1004" t="n">
        <v>18</v>
      </c>
      <c r="Q1004" t="inlineStr">
        <is>
          <t>SI</t>
        </is>
      </c>
      <c r="S1004" t="n">
        <v>24750</v>
      </c>
      <c r="V1004" t="n">
        <v>7.574109245612703</v>
      </c>
      <c r="W1004" s="12" t="n">
        <v>44992</v>
      </c>
      <c r="X1004" t="n">
        <v>7.5</v>
      </c>
      <c r="Y1004" s="12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2" t="n">
        <v>44979</v>
      </c>
      <c r="H1005" t="inlineStr"/>
      <c r="I1005" t="n">
        <v>24876</v>
      </c>
      <c r="L1005" t="n">
        <v>5.574109245612703</v>
      </c>
      <c r="M1005" s="12" t="n">
        <v>44984</v>
      </c>
      <c r="N1005" t="n">
        <v>5.5</v>
      </c>
      <c r="O1005" s="12" t="n">
        <v>44989</v>
      </c>
      <c r="P1005" t="n">
        <v>23</v>
      </c>
      <c r="Q1005" t="inlineStr">
        <is>
          <t>SI</t>
        </is>
      </c>
      <c r="S1005" t="n">
        <v>24876</v>
      </c>
      <c r="V1005" t="n">
        <v>7.574109245612703</v>
      </c>
      <c r="W1005" s="12" t="n">
        <v>44986</v>
      </c>
      <c r="X1005" t="n">
        <v>7.5</v>
      </c>
      <c r="Y1005" s="12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2" t="n">
        <v>44979</v>
      </c>
      <c r="H1006" t="inlineStr"/>
      <c r="I1006" t="n">
        <v>22799.36</v>
      </c>
      <c r="L1006" t="n">
        <v>5.574109245612703</v>
      </c>
      <c r="M1006" s="12" t="n">
        <v>44984</v>
      </c>
      <c r="N1006" t="n">
        <v>5.5</v>
      </c>
      <c r="O1006" s="12" t="n">
        <v>44989</v>
      </c>
      <c r="P1006" t="n">
        <v>23</v>
      </c>
      <c r="Q1006" t="inlineStr">
        <is>
          <t>SI</t>
        </is>
      </c>
      <c r="S1006" t="n">
        <v>22799.36</v>
      </c>
      <c r="V1006" t="n">
        <v>7.574109245612703</v>
      </c>
      <c r="W1006" s="12" t="n">
        <v>44986</v>
      </c>
      <c r="X1006" t="n">
        <v>7.5</v>
      </c>
      <c r="Y1006" s="12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2" t="n">
        <v>44979</v>
      </c>
      <c r="H1007" t="inlineStr"/>
      <c r="I1007" t="n">
        <v>23994.11</v>
      </c>
      <c r="L1007" t="n">
        <v>5.574109245612703</v>
      </c>
      <c r="M1007" s="12" t="n">
        <v>44984</v>
      </c>
      <c r="N1007" t="n">
        <v>5.5</v>
      </c>
      <c r="O1007" s="12" t="n">
        <v>44989</v>
      </c>
      <c r="P1007" t="n">
        <v>23</v>
      </c>
      <c r="Q1007" t="inlineStr">
        <is>
          <t>SI</t>
        </is>
      </c>
      <c r="S1007" t="n">
        <v>23994.11</v>
      </c>
      <c r="V1007" t="n">
        <v>7.574109245612703</v>
      </c>
      <c r="W1007" s="12" t="n">
        <v>44986</v>
      </c>
      <c r="X1007" t="n">
        <v>7.5</v>
      </c>
      <c r="Y1007" s="12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2" t="n">
        <v>44981</v>
      </c>
      <c r="H1008" t="inlineStr"/>
      <c r="I1008" t="n">
        <v>23565</v>
      </c>
      <c r="L1008" t="n">
        <v>5.574109245612703</v>
      </c>
      <c r="M1008" s="12" t="n">
        <v>44986</v>
      </c>
      <c r="N1008" t="n">
        <v>5.5</v>
      </c>
      <c r="O1008" s="12" t="n">
        <v>44991</v>
      </c>
      <c r="P1008" t="n">
        <v>22</v>
      </c>
      <c r="Q1008" t="inlineStr">
        <is>
          <t>SI</t>
        </is>
      </c>
      <c r="S1008" t="n">
        <v>23565</v>
      </c>
      <c r="V1008" t="n">
        <v>7.574109245612703</v>
      </c>
      <c r="W1008" s="12" t="n">
        <v>44988</v>
      </c>
      <c r="X1008" t="n">
        <v>7.5</v>
      </c>
      <c r="Y1008" s="12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2" t="n">
        <v>44979</v>
      </c>
      <c r="H1009" t="inlineStr"/>
      <c r="I1009" t="n">
        <v>25002</v>
      </c>
      <c r="L1009" t="n">
        <v>5.574109245612703</v>
      </c>
      <c r="M1009" s="12" t="n">
        <v>44984</v>
      </c>
      <c r="N1009" t="n">
        <v>5.5</v>
      </c>
      <c r="O1009" s="12" t="n">
        <v>44989</v>
      </c>
      <c r="P1009" t="n">
        <v>23</v>
      </c>
      <c r="Q1009" t="inlineStr">
        <is>
          <t>SI</t>
        </is>
      </c>
      <c r="S1009" t="n">
        <v>25002</v>
      </c>
      <c r="V1009" t="n">
        <v>7.574109245612703</v>
      </c>
      <c r="W1009" s="12" t="n">
        <v>44986</v>
      </c>
      <c r="X1009" t="n">
        <v>7.5</v>
      </c>
      <c r="Y1009" s="12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2" t="n">
        <v>44979</v>
      </c>
      <c r="H1010" t="inlineStr"/>
      <c r="I1010" t="n">
        <v>25004.5</v>
      </c>
      <c r="L1010" t="n">
        <v>5.574109245612703</v>
      </c>
      <c r="M1010" s="12" t="n">
        <v>44984</v>
      </c>
      <c r="N1010" t="n">
        <v>5.5</v>
      </c>
      <c r="O1010" s="12" t="n">
        <v>44989</v>
      </c>
      <c r="P1010" t="n">
        <v>23</v>
      </c>
      <c r="Q1010" t="inlineStr">
        <is>
          <t>SI</t>
        </is>
      </c>
      <c r="S1010" t="n">
        <v>25004.5</v>
      </c>
      <c r="V1010" t="n">
        <v>7.574109245612703</v>
      </c>
      <c r="W1010" s="12" t="n">
        <v>44986</v>
      </c>
      <c r="X1010" t="n">
        <v>7.5</v>
      </c>
      <c r="Y1010" s="12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2" t="n">
        <v>44979</v>
      </c>
      <c r="H1011" t="inlineStr"/>
      <c r="I1011" t="n">
        <v>24530</v>
      </c>
      <c r="L1011" t="n">
        <v>5.574109245612703</v>
      </c>
      <c r="M1011" s="12" t="n">
        <v>44984</v>
      </c>
      <c r="N1011" t="n">
        <v>5.5</v>
      </c>
      <c r="O1011" s="12" t="n">
        <v>44989</v>
      </c>
      <c r="P1011" t="n">
        <v>23</v>
      </c>
      <c r="Q1011" t="inlineStr">
        <is>
          <t>SI</t>
        </is>
      </c>
      <c r="S1011" t="n">
        <v>24530</v>
      </c>
      <c r="V1011" t="n">
        <v>7.574109245612703</v>
      </c>
      <c r="W1011" s="12" t="n">
        <v>44986</v>
      </c>
      <c r="X1011" t="n">
        <v>7.5</v>
      </c>
      <c r="Y1011" s="12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2" t="n">
        <v>44985</v>
      </c>
      <c r="H1012" t="inlineStr"/>
      <c r="I1012" t="n">
        <v>24138</v>
      </c>
      <c r="L1012" t="n">
        <v>5.574109245612703</v>
      </c>
      <c r="M1012" s="12" t="n">
        <v>44990</v>
      </c>
      <c r="N1012" t="n">
        <v>5.5</v>
      </c>
      <c r="O1012" s="12" t="n">
        <v>44995</v>
      </c>
      <c r="P1012" t="n">
        <v>18</v>
      </c>
      <c r="Q1012" t="inlineStr">
        <is>
          <t>SI</t>
        </is>
      </c>
      <c r="S1012" t="n">
        <v>24138</v>
      </c>
      <c r="V1012" t="n">
        <v>7.574109245612703</v>
      </c>
      <c r="W1012" s="12" t="n">
        <v>44992</v>
      </c>
      <c r="X1012" t="n">
        <v>7.5</v>
      </c>
      <c r="Y1012" s="12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2" t="n">
        <v>44985</v>
      </c>
      <c r="H1013" t="inlineStr"/>
      <c r="I1013" t="n">
        <v>24000</v>
      </c>
      <c r="L1013" t="n">
        <v>5.574109245612703</v>
      </c>
      <c r="M1013" s="12" t="n">
        <v>44990</v>
      </c>
      <c r="N1013" t="n">
        <v>5.5</v>
      </c>
      <c r="O1013" s="12" t="n">
        <v>44995</v>
      </c>
      <c r="P1013" t="n">
        <v>18</v>
      </c>
      <c r="Q1013" t="inlineStr">
        <is>
          <t>SI</t>
        </is>
      </c>
      <c r="S1013" t="n">
        <v>24000</v>
      </c>
      <c r="V1013" t="n">
        <v>7.574109245612703</v>
      </c>
      <c r="W1013" s="12" t="n">
        <v>44992</v>
      </c>
      <c r="X1013" t="n">
        <v>7.5</v>
      </c>
      <c r="Y1013" s="12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2" t="n">
        <v>44985</v>
      </c>
      <c r="H1014" t="inlineStr"/>
      <c r="I1014" t="n">
        <v>23780</v>
      </c>
      <c r="L1014" t="n">
        <v>5.574109245612703</v>
      </c>
      <c r="M1014" s="12" t="n">
        <v>44990</v>
      </c>
      <c r="N1014" t="n">
        <v>5.5</v>
      </c>
      <c r="O1014" s="12" t="n">
        <v>44995</v>
      </c>
      <c r="P1014" t="n">
        <v>18</v>
      </c>
      <c r="Q1014" t="inlineStr">
        <is>
          <t>SI</t>
        </is>
      </c>
      <c r="S1014" t="n">
        <v>23780</v>
      </c>
      <c r="V1014" t="n">
        <v>7.574109245612703</v>
      </c>
      <c r="W1014" s="12" t="n">
        <v>44992</v>
      </c>
      <c r="X1014" t="n">
        <v>7.5</v>
      </c>
      <c r="Y1014" s="12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2" t="n">
        <v>44985</v>
      </c>
      <c r="H1015" t="inlineStr"/>
      <c r="I1015" t="n">
        <v>14400</v>
      </c>
      <c r="L1015" t="n">
        <v>5.574109245612703</v>
      </c>
      <c r="M1015" s="12" t="n">
        <v>44990</v>
      </c>
      <c r="N1015" t="n">
        <v>5.5</v>
      </c>
      <c r="O1015" s="12" t="n">
        <v>44995</v>
      </c>
      <c r="P1015" t="n">
        <v>18</v>
      </c>
      <c r="Q1015" t="inlineStr">
        <is>
          <t>SI</t>
        </is>
      </c>
      <c r="S1015" t="n">
        <v>14400</v>
      </c>
      <c r="V1015" t="n">
        <v>7.574109245612703</v>
      </c>
      <c r="W1015" s="12" t="n">
        <v>44992</v>
      </c>
      <c r="X1015" t="n">
        <v>7.5</v>
      </c>
      <c r="Y1015" s="12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2" t="n">
        <v>44985</v>
      </c>
      <c r="H1016" t="inlineStr"/>
      <c r="I1016" t="n">
        <v>24009.38</v>
      </c>
      <c r="L1016" t="n">
        <v>5.574109245612703</v>
      </c>
      <c r="M1016" s="12" t="n">
        <v>44990</v>
      </c>
      <c r="N1016" t="n">
        <v>5.5</v>
      </c>
      <c r="O1016" s="12" t="n">
        <v>44995</v>
      </c>
      <c r="P1016" t="n">
        <v>18</v>
      </c>
      <c r="Q1016" t="inlineStr">
        <is>
          <t>SI</t>
        </is>
      </c>
      <c r="S1016" t="n">
        <v>24009.38</v>
      </c>
      <c r="V1016" t="n">
        <v>7.574109245612703</v>
      </c>
      <c r="W1016" s="12" t="n">
        <v>44992</v>
      </c>
      <c r="X1016" t="n">
        <v>7.5</v>
      </c>
      <c r="Y1016" s="12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2" t="n">
        <v>44985</v>
      </c>
      <c r="H1017" t="inlineStr"/>
      <c r="I1017" t="n">
        <v>24848.27</v>
      </c>
      <c r="L1017" t="n">
        <v>5.574109245612703</v>
      </c>
      <c r="M1017" s="12" t="n">
        <v>44990</v>
      </c>
      <c r="N1017" t="n">
        <v>5.5</v>
      </c>
      <c r="O1017" s="12" t="n">
        <v>44995</v>
      </c>
      <c r="P1017" t="n">
        <v>18</v>
      </c>
      <c r="Q1017" t="inlineStr">
        <is>
          <t>SI</t>
        </is>
      </c>
      <c r="S1017" t="n">
        <v>24848.27</v>
      </c>
      <c r="V1017" t="n">
        <v>7.574109245612703</v>
      </c>
      <c r="W1017" s="12" t="n">
        <v>44992</v>
      </c>
      <c r="X1017" t="n">
        <v>7.5</v>
      </c>
      <c r="Y1017" s="12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2" t="n">
        <v>44985</v>
      </c>
      <c r="H1018" t="inlineStr"/>
      <c r="I1018" t="n">
        <v>9600</v>
      </c>
      <c r="L1018" t="n">
        <v>5.574109245612703</v>
      </c>
      <c r="M1018" s="12" t="n">
        <v>44990</v>
      </c>
      <c r="N1018" t="n">
        <v>5.5</v>
      </c>
      <c r="O1018" s="12" t="n">
        <v>44995</v>
      </c>
      <c r="P1018" t="n">
        <v>18</v>
      </c>
      <c r="Q1018" t="inlineStr">
        <is>
          <t>SI</t>
        </is>
      </c>
      <c r="S1018" t="n">
        <v>9600</v>
      </c>
      <c r="V1018" t="n">
        <v>7.574109245612703</v>
      </c>
      <c r="W1018" s="12" t="n">
        <v>44992</v>
      </c>
      <c r="X1018" t="n">
        <v>7.5</v>
      </c>
      <c r="Y1018" s="12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2" t="n">
        <v>44985</v>
      </c>
      <c r="H1019" t="inlineStr"/>
      <c r="I1019" t="n">
        <v>24000</v>
      </c>
      <c r="L1019" t="n">
        <v>5.574109245612703</v>
      </c>
      <c r="M1019" s="12" t="n">
        <v>44990</v>
      </c>
      <c r="N1019" t="n">
        <v>5.5</v>
      </c>
      <c r="O1019" s="12" t="n">
        <v>44995</v>
      </c>
      <c r="P1019" t="n">
        <v>18</v>
      </c>
      <c r="Q1019" t="inlineStr">
        <is>
          <t>SI</t>
        </is>
      </c>
      <c r="S1019" t="n">
        <v>24000</v>
      </c>
      <c r="V1019" t="n">
        <v>7.574109245612703</v>
      </c>
      <c r="W1019" s="12" t="n">
        <v>44992</v>
      </c>
      <c r="X1019" t="n">
        <v>7.5</v>
      </c>
      <c r="Y1019" s="12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2" t="n">
        <v>44989</v>
      </c>
      <c r="H1020" t="inlineStr"/>
      <c r="I1020" t="n">
        <v>24285.08</v>
      </c>
      <c r="L1020" t="n">
        <v>5.574109245612703</v>
      </c>
      <c r="M1020" s="12" t="n">
        <v>44994</v>
      </c>
      <c r="N1020" t="n">
        <v>5.5</v>
      </c>
      <c r="O1020" s="12" t="n">
        <v>44999</v>
      </c>
      <c r="P1020" t="n">
        <v>15</v>
      </c>
      <c r="Q1020" t="inlineStr">
        <is>
          <t>SI</t>
        </is>
      </c>
      <c r="S1020" t="n">
        <v>24285.08</v>
      </c>
      <c r="V1020" t="n">
        <v>7.574109245612703</v>
      </c>
      <c r="W1020" s="12" t="n">
        <v>44996</v>
      </c>
      <c r="X1020" t="n">
        <v>7.5</v>
      </c>
      <c r="Y1020" s="12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2" t="n">
        <v>44989</v>
      </c>
      <c r="H1021" t="inlineStr"/>
      <c r="I1021" t="n">
        <v>24427.61</v>
      </c>
      <c r="L1021" t="n">
        <v>5.574109245612703</v>
      </c>
      <c r="M1021" s="12" t="n">
        <v>44994</v>
      </c>
      <c r="N1021" t="n">
        <v>5.5</v>
      </c>
      <c r="O1021" s="12" t="n">
        <v>44999</v>
      </c>
      <c r="P1021" t="n">
        <v>15</v>
      </c>
      <c r="Q1021" t="inlineStr">
        <is>
          <t>SI</t>
        </is>
      </c>
      <c r="S1021" t="n">
        <v>24427.61</v>
      </c>
      <c r="V1021" t="n">
        <v>7.574109245612703</v>
      </c>
      <c r="W1021" s="12" t="n">
        <v>44996</v>
      </c>
      <c r="X1021" t="n">
        <v>7.5</v>
      </c>
      <c r="Y1021" s="12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2" t="n">
        <v>44985</v>
      </c>
      <c r="H1022" t="inlineStr"/>
      <c r="I1022" t="n">
        <v>24601.97</v>
      </c>
      <c r="L1022" t="n">
        <v>5.574109245612703</v>
      </c>
      <c r="M1022" s="12" t="n">
        <v>44990</v>
      </c>
      <c r="N1022" t="n">
        <v>5.5</v>
      </c>
      <c r="O1022" s="12" t="n">
        <v>44995</v>
      </c>
      <c r="P1022" t="n">
        <v>18</v>
      </c>
      <c r="Q1022" t="inlineStr">
        <is>
          <t>SI</t>
        </is>
      </c>
      <c r="S1022" t="n">
        <v>24601.97</v>
      </c>
      <c r="V1022" t="n">
        <v>7.574109245612703</v>
      </c>
      <c r="W1022" s="12" t="n">
        <v>44992</v>
      </c>
      <c r="X1022" t="n">
        <v>7.5</v>
      </c>
      <c r="Y1022" s="12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2" t="n">
        <v>45012</v>
      </c>
      <c r="H1023" t="inlineStr"/>
      <c r="J1023" t="n">
        <v>23949.6576</v>
      </c>
      <c r="L1023" t="n">
        <v>7.5</v>
      </c>
      <c r="M1023" s="12" t="n">
        <v>45019</v>
      </c>
      <c r="N1023" t="n">
        <v>9.5</v>
      </c>
      <c r="O1023" s="12" t="n">
        <v>45028</v>
      </c>
      <c r="P1023" t="n">
        <v>15</v>
      </c>
      <c r="Q1023" t="inlineStr">
        <is>
          <t>SI</t>
        </is>
      </c>
      <c r="T1023" t="n">
        <v>23949.6576</v>
      </c>
      <c r="V1023" t="n">
        <v>9.5</v>
      </c>
      <c r="W1023" s="12" t="n">
        <v>45021</v>
      </c>
      <c r="X1023" t="n">
        <v>11.5</v>
      </c>
      <c r="Y1023" s="12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2" t="n">
        <v>44998</v>
      </c>
      <c r="H1024" t="inlineStr"/>
      <c r="I1024" t="n">
        <v>19958.048</v>
      </c>
      <c r="L1024" t="n">
        <v>7.5</v>
      </c>
      <c r="M1024" s="12" t="n">
        <v>45005</v>
      </c>
      <c r="N1024" t="n">
        <v>9.5</v>
      </c>
      <c r="O1024" s="12" t="n">
        <v>45014</v>
      </c>
      <c r="P1024" t="n">
        <v>2</v>
      </c>
      <c r="Q1024" t="inlineStr">
        <is>
          <t>Mes 4</t>
        </is>
      </c>
      <c r="S1024" t="n">
        <v>19958.048</v>
      </c>
      <c r="V1024" t="n">
        <v>9.5</v>
      </c>
      <c r="W1024" s="12" t="n">
        <v>45007</v>
      </c>
      <c r="X1024" t="n">
        <v>11.5</v>
      </c>
      <c r="Y1024" s="12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2" t="n">
        <v>45000</v>
      </c>
      <c r="H1025" t="inlineStr"/>
      <c r="I1025" t="n">
        <v>19958.048</v>
      </c>
      <c r="L1025" t="n">
        <v>7.5</v>
      </c>
      <c r="M1025" s="12" t="n">
        <v>45007</v>
      </c>
      <c r="N1025" t="n">
        <v>9.5</v>
      </c>
      <c r="O1025" s="12" t="n">
        <v>45016</v>
      </c>
      <c r="P1025" t="n">
        <v>0</v>
      </c>
      <c r="Q1025" t="inlineStr">
        <is>
          <t>Mes 4</t>
        </is>
      </c>
      <c r="S1025" t="n">
        <v>19958.048</v>
      </c>
      <c r="V1025" t="n">
        <v>9.5</v>
      </c>
      <c r="W1025" s="12" t="n">
        <v>45009</v>
      </c>
      <c r="X1025" t="n">
        <v>11.5</v>
      </c>
      <c r="Y1025" s="12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2" t="n">
        <v>45013</v>
      </c>
      <c r="H1026" t="inlineStr"/>
      <c r="J1026" t="n">
        <v>24007.01</v>
      </c>
      <c r="L1026" t="n">
        <v>5.574109245612703</v>
      </c>
      <c r="M1026" s="12" t="n">
        <v>45018</v>
      </c>
      <c r="N1026" t="n">
        <v>5.5</v>
      </c>
      <c r="O1026" s="12" t="n">
        <v>45023</v>
      </c>
      <c r="P1026" t="n">
        <v>19</v>
      </c>
      <c r="Q1026" t="inlineStr">
        <is>
          <t>SI</t>
        </is>
      </c>
      <c r="T1026" t="n">
        <v>24007.01</v>
      </c>
      <c r="V1026" t="n">
        <v>7.574109245612703</v>
      </c>
      <c r="W1026" s="12" t="n">
        <v>45020</v>
      </c>
      <c r="X1026" t="n">
        <v>7.5</v>
      </c>
      <c r="Y1026" s="12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2" t="n">
        <v>45013</v>
      </c>
      <c r="H1027" t="inlineStr"/>
      <c r="J1027" t="n">
        <v>24156</v>
      </c>
      <c r="L1027" t="n">
        <v>5.574109245612703</v>
      </c>
      <c r="M1027" s="12" t="n">
        <v>45018</v>
      </c>
      <c r="N1027" t="n">
        <v>5.5</v>
      </c>
      <c r="O1027" s="12" t="n">
        <v>45023</v>
      </c>
      <c r="P1027" t="n">
        <v>19</v>
      </c>
      <c r="Q1027" t="inlineStr">
        <is>
          <t>SI</t>
        </is>
      </c>
      <c r="T1027" t="n">
        <v>24156</v>
      </c>
      <c r="V1027" t="n">
        <v>7.574109245612703</v>
      </c>
      <c r="W1027" s="12" t="n">
        <v>45020</v>
      </c>
      <c r="X1027" t="n">
        <v>7.5</v>
      </c>
      <c r="Y1027" s="12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2" t="n">
        <v>45026</v>
      </c>
      <c r="H1028" t="inlineStr"/>
      <c r="J1028" t="n">
        <v>25002</v>
      </c>
      <c r="L1028" t="n">
        <v>5.574109245612703</v>
      </c>
      <c r="M1028" s="12" t="n">
        <v>45031</v>
      </c>
      <c r="N1028" t="n">
        <v>5.5</v>
      </c>
      <c r="O1028" s="12" t="n">
        <v>45036</v>
      </c>
      <c r="P1028" t="n">
        <v>8</v>
      </c>
      <c r="Q1028" t="inlineStr">
        <is>
          <t>SI</t>
        </is>
      </c>
      <c r="T1028" t="n">
        <v>25002</v>
      </c>
      <c r="V1028" t="n">
        <v>7.574109245612703</v>
      </c>
      <c r="W1028" s="12" t="n">
        <v>45033</v>
      </c>
      <c r="X1028" t="n">
        <v>7.5</v>
      </c>
      <c r="Y1028" s="12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2" t="n">
        <v>45026</v>
      </c>
      <c r="H1029" t="inlineStr"/>
      <c r="J1029" t="n">
        <v>22696.44</v>
      </c>
      <c r="L1029" t="n">
        <v>5.574109245612703</v>
      </c>
      <c r="M1029" s="12" t="n">
        <v>45031</v>
      </c>
      <c r="N1029" t="n">
        <v>5.5</v>
      </c>
      <c r="O1029" s="12" t="n">
        <v>45036</v>
      </c>
      <c r="P1029" t="n">
        <v>8</v>
      </c>
      <c r="Q1029" t="inlineStr">
        <is>
          <t>SI</t>
        </is>
      </c>
      <c r="T1029" t="n">
        <v>22696.44</v>
      </c>
      <c r="V1029" t="n">
        <v>7.574109245612703</v>
      </c>
      <c r="W1029" s="12" t="n">
        <v>45033</v>
      </c>
      <c r="X1029" t="n">
        <v>7.5</v>
      </c>
      <c r="Y1029" s="12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2" t="n">
        <v>44997</v>
      </c>
      <c r="H1030" t="inlineStr"/>
      <c r="I1030" t="n">
        <v>18125.53632</v>
      </c>
      <c r="L1030" t="n">
        <v>7.5</v>
      </c>
      <c r="M1030" s="12" t="n">
        <v>45004</v>
      </c>
      <c r="N1030" t="n">
        <v>9.5</v>
      </c>
      <c r="O1030" s="12" t="n">
        <v>45013</v>
      </c>
      <c r="P1030" t="n">
        <v>3</v>
      </c>
      <c r="Q1030" t="inlineStr">
        <is>
          <t>SI</t>
        </is>
      </c>
      <c r="S1030" t="n">
        <v>18125.53632</v>
      </c>
      <c r="V1030" t="n">
        <v>9.5</v>
      </c>
      <c r="W1030" s="12" t="n">
        <v>45006</v>
      </c>
      <c r="X1030" t="n">
        <v>11.5</v>
      </c>
      <c r="Y1030" s="12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2" t="n">
        <v>45006</v>
      </c>
      <c r="H1031" t="inlineStr"/>
      <c r="J1031" t="n">
        <v>19958.048</v>
      </c>
      <c r="L1031" t="n">
        <v>7.5</v>
      </c>
      <c r="M1031" s="12" t="n">
        <v>45013</v>
      </c>
      <c r="N1031" t="n">
        <v>9.5</v>
      </c>
      <c r="O1031" s="12" t="n">
        <v>45022</v>
      </c>
      <c r="P1031" t="n">
        <v>20</v>
      </c>
      <c r="Q1031" t="inlineStr">
        <is>
          <t>SI</t>
        </is>
      </c>
      <c r="T1031" t="n">
        <v>19958.048</v>
      </c>
      <c r="V1031" t="n">
        <v>9.5</v>
      </c>
      <c r="W1031" s="12" t="n">
        <v>45015</v>
      </c>
      <c r="X1031" t="n">
        <v>11.5</v>
      </c>
      <c r="Y1031" s="12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2" t="n">
        <v>45000</v>
      </c>
      <c r="H1032" t="inlineStr"/>
      <c r="I1032" t="n">
        <v>18143.68</v>
      </c>
      <c r="L1032" t="n">
        <v>7.5</v>
      </c>
      <c r="M1032" s="12" t="n">
        <v>45007</v>
      </c>
      <c r="N1032" t="n">
        <v>9.5</v>
      </c>
      <c r="O1032" s="12" t="n">
        <v>45016</v>
      </c>
      <c r="P1032" t="n">
        <v>0</v>
      </c>
      <c r="Q1032" t="inlineStr">
        <is>
          <t>Mes 4</t>
        </is>
      </c>
      <c r="S1032" t="n">
        <v>18143.68</v>
      </c>
      <c r="V1032" t="n">
        <v>9.5</v>
      </c>
      <c r="W1032" s="12" t="n">
        <v>45009</v>
      </c>
      <c r="X1032" t="n">
        <v>11.5</v>
      </c>
      <c r="Y1032" s="12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2" t="n">
        <v>45013</v>
      </c>
      <c r="H1033" t="inlineStr"/>
      <c r="J1033" t="n">
        <v>24372</v>
      </c>
      <c r="L1033" t="n">
        <v>5.574109245612703</v>
      </c>
      <c r="M1033" s="12" t="n">
        <v>45018</v>
      </c>
      <c r="N1033" t="n">
        <v>5.5</v>
      </c>
      <c r="O1033" s="12" t="n">
        <v>45023</v>
      </c>
      <c r="P1033" t="n">
        <v>19</v>
      </c>
      <c r="Q1033" t="inlineStr">
        <is>
          <t>SI</t>
        </is>
      </c>
      <c r="T1033" t="n">
        <v>24372</v>
      </c>
      <c r="V1033" t="n">
        <v>7.574109245612703</v>
      </c>
      <c r="W1033" s="12" t="n">
        <v>45020</v>
      </c>
      <c r="X1033" t="n">
        <v>7.5</v>
      </c>
      <c r="Y1033" s="12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2" t="n">
        <v>45012</v>
      </c>
      <c r="H1034" t="inlineStr"/>
      <c r="J1034" t="n">
        <v>24000</v>
      </c>
      <c r="L1034" t="n">
        <v>5.574109245612703</v>
      </c>
      <c r="M1034" s="12" t="n">
        <v>45017</v>
      </c>
      <c r="N1034" t="n">
        <v>5.5</v>
      </c>
      <c r="O1034" s="12" t="n">
        <v>45022</v>
      </c>
      <c r="P1034" t="n">
        <v>20</v>
      </c>
      <c r="Q1034" t="inlineStr">
        <is>
          <t>SI</t>
        </is>
      </c>
      <c r="T1034" t="n">
        <v>24000</v>
      </c>
      <c r="V1034" t="n">
        <v>7.574109245612703</v>
      </c>
      <c r="W1034" s="12" t="n">
        <v>45019</v>
      </c>
      <c r="X1034" t="n">
        <v>7.5</v>
      </c>
      <c r="Y1034" s="12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2" t="n">
        <v>45026</v>
      </c>
      <c r="H1035" t="inlineStr"/>
      <c r="J1035" t="n">
        <v>25000</v>
      </c>
      <c r="L1035" t="n">
        <v>5.574109245612703</v>
      </c>
      <c r="M1035" s="12" t="n">
        <v>45031</v>
      </c>
      <c r="N1035" t="n">
        <v>5.5</v>
      </c>
      <c r="O1035" s="12" t="n">
        <v>45036</v>
      </c>
      <c r="P1035" t="n">
        <v>8</v>
      </c>
      <c r="Q1035" t="inlineStr">
        <is>
          <t>SI</t>
        </is>
      </c>
      <c r="T1035" t="n">
        <v>25000</v>
      </c>
      <c r="V1035" t="n">
        <v>7.574109245612703</v>
      </c>
      <c r="W1035" s="12" t="n">
        <v>45033</v>
      </c>
      <c r="X1035" t="n">
        <v>7.5</v>
      </c>
      <c r="Y1035" s="12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2" t="n">
        <v>45007</v>
      </c>
      <c r="H1036" t="inlineStr"/>
      <c r="J1036" t="n">
        <v>19958.048</v>
      </c>
      <c r="L1036" t="n">
        <v>7.5</v>
      </c>
      <c r="M1036" s="12" t="n">
        <v>45014</v>
      </c>
      <c r="N1036" t="n">
        <v>9.5</v>
      </c>
      <c r="O1036" s="12" t="n">
        <v>45023</v>
      </c>
      <c r="P1036" t="n">
        <v>19</v>
      </c>
      <c r="Q1036" t="inlineStr">
        <is>
          <t>SI</t>
        </is>
      </c>
      <c r="T1036" t="n">
        <v>19958.048</v>
      </c>
      <c r="V1036" t="n">
        <v>9.5</v>
      </c>
      <c r="W1036" s="12" t="n">
        <v>45016</v>
      </c>
      <c r="X1036" t="n">
        <v>11.5</v>
      </c>
      <c r="Y1036" s="12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2" t="n">
        <v>44988</v>
      </c>
      <c r="H1037" t="inlineStr"/>
      <c r="I1037" t="n">
        <v>21600</v>
      </c>
      <c r="L1037" t="n">
        <v>5.449612403100775</v>
      </c>
      <c r="M1037" s="12" t="n">
        <v>44993</v>
      </c>
      <c r="N1037" t="n">
        <v>10</v>
      </c>
      <c r="O1037" s="12" t="n">
        <v>45003</v>
      </c>
      <c r="P1037" t="n">
        <v>9</v>
      </c>
      <c r="Q1037" t="inlineStr">
        <is>
          <t>SI</t>
        </is>
      </c>
      <c r="S1037" t="n">
        <v>21600</v>
      </c>
      <c r="V1037" t="n">
        <v>7.449612403100775</v>
      </c>
      <c r="W1037" s="12" t="n">
        <v>44995</v>
      </c>
      <c r="X1037" t="n">
        <v>12</v>
      </c>
      <c r="Y1037" s="12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2" t="n">
        <v>44988</v>
      </c>
      <c r="H1038" t="inlineStr"/>
      <c r="I1038" t="n">
        <v>21780</v>
      </c>
      <c r="L1038" t="n">
        <v>5.449612403100775</v>
      </c>
      <c r="M1038" s="12" t="n">
        <v>44993</v>
      </c>
      <c r="N1038" t="n">
        <v>10</v>
      </c>
      <c r="O1038" s="12" t="n">
        <v>45003</v>
      </c>
      <c r="P1038" t="n">
        <v>9</v>
      </c>
      <c r="Q1038" t="inlineStr">
        <is>
          <t>SI</t>
        </is>
      </c>
      <c r="S1038" t="n">
        <v>21780</v>
      </c>
      <c r="V1038" t="n">
        <v>7.449612403100775</v>
      </c>
      <c r="W1038" s="12" t="n">
        <v>44995</v>
      </c>
      <c r="X1038" t="n">
        <v>12</v>
      </c>
      <c r="Y1038" s="12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2" t="n">
        <v>44988</v>
      </c>
      <c r="H1039" t="inlineStr"/>
      <c r="I1039" t="n">
        <v>22800</v>
      </c>
      <c r="L1039" t="n">
        <v>5.449612403100775</v>
      </c>
      <c r="M1039" s="12" t="n">
        <v>44993</v>
      </c>
      <c r="N1039" t="n">
        <v>10</v>
      </c>
      <c r="O1039" s="12" t="n">
        <v>45003</v>
      </c>
      <c r="P1039" t="n">
        <v>9</v>
      </c>
      <c r="Q1039" t="inlineStr">
        <is>
          <t>SI</t>
        </is>
      </c>
      <c r="S1039" t="n">
        <v>22800</v>
      </c>
      <c r="V1039" t="n">
        <v>7.449612403100775</v>
      </c>
      <c r="W1039" s="12" t="n">
        <v>44995</v>
      </c>
      <c r="X1039" t="n">
        <v>12</v>
      </c>
      <c r="Y1039" s="12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2" t="n">
        <v>44998</v>
      </c>
      <c r="H1040" t="inlineStr"/>
      <c r="I1040" t="n">
        <v>19758.46752</v>
      </c>
      <c r="L1040" t="n">
        <v>7.5</v>
      </c>
      <c r="M1040" s="12" t="n">
        <v>45005</v>
      </c>
      <c r="N1040" t="n">
        <v>9.5</v>
      </c>
      <c r="O1040" s="12" t="n">
        <v>45014</v>
      </c>
      <c r="P1040" t="n">
        <v>2</v>
      </c>
      <c r="Q1040" t="inlineStr">
        <is>
          <t>Mes 4</t>
        </is>
      </c>
      <c r="S1040" t="n">
        <v>19758.46752</v>
      </c>
      <c r="V1040" t="n">
        <v>9.5</v>
      </c>
      <c r="W1040" s="12" t="n">
        <v>45007</v>
      </c>
      <c r="X1040" t="n">
        <v>11.5</v>
      </c>
      <c r="Y1040" s="12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2" t="n">
        <v>44988</v>
      </c>
      <c r="H1041" t="inlineStr"/>
      <c r="I1041" t="n">
        <v>23999.22</v>
      </c>
      <c r="L1041" t="n">
        <v>5.449612403100775</v>
      </c>
      <c r="M1041" s="12" t="n">
        <v>44993</v>
      </c>
      <c r="N1041" t="n">
        <v>10</v>
      </c>
      <c r="O1041" s="12" t="n">
        <v>45003</v>
      </c>
      <c r="P1041" t="n">
        <v>9</v>
      </c>
      <c r="Q1041" t="inlineStr">
        <is>
          <t>SI</t>
        </is>
      </c>
      <c r="S1041" t="n">
        <v>23999.22</v>
      </c>
      <c r="V1041" t="n">
        <v>7.449612403100775</v>
      </c>
      <c r="W1041" s="12" t="n">
        <v>44995</v>
      </c>
      <c r="X1041" t="n">
        <v>12</v>
      </c>
      <c r="Y1041" s="12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2" t="n">
        <v>44988</v>
      </c>
      <c r="H1042" t="inlineStr"/>
      <c r="I1042" t="n">
        <v>21600</v>
      </c>
      <c r="L1042" t="n">
        <v>5.449612403100775</v>
      </c>
      <c r="M1042" s="12" t="n">
        <v>44993</v>
      </c>
      <c r="N1042" t="n">
        <v>10</v>
      </c>
      <c r="O1042" s="12" t="n">
        <v>45003</v>
      </c>
      <c r="P1042" t="n">
        <v>9</v>
      </c>
      <c r="Q1042" t="inlineStr">
        <is>
          <t>SI</t>
        </is>
      </c>
      <c r="S1042" t="n">
        <v>21600</v>
      </c>
      <c r="V1042" t="n">
        <v>7.449612403100775</v>
      </c>
      <c r="W1042" s="12" t="n">
        <v>44995</v>
      </c>
      <c r="X1042" t="n">
        <v>12</v>
      </c>
      <c r="Y1042" s="12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2" t="n">
        <v>44988</v>
      </c>
      <c r="H1043" t="inlineStr"/>
      <c r="I1043" t="n">
        <v>20400</v>
      </c>
      <c r="L1043" t="n">
        <v>5.449612403100775</v>
      </c>
      <c r="M1043" s="12" t="n">
        <v>44993</v>
      </c>
      <c r="N1043" t="n">
        <v>10</v>
      </c>
      <c r="O1043" s="12" t="n">
        <v>45003</v>
      </c>
      <c r="P1043" t="n">
        <v>9</v>
      </c>
      <c r="Q1043" t="inlineStr">
        <is>
          <t>SI</t>
        </is>
      </c>
      <c r="S1043" t="n">
        <v>20400</v>
      </c>
      <c r="V1043" t="n">
        <v>7.449612403100775</v>
      </c>
      <c r="W1043" s="12" t="n">
        <v>44995</v>
      </c>
      <c r="X1043" t="n">
        <v>12</v>
      </c>
      <c r="Y1043" s="12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2" t="n">
        <v>44988</v>
      </c>
      <c r="H1044" t="inlineStr"/>
      <c r="I1044" t="n">
        <v>21600</v>
      </c>
      <c r="L1044" t="n">
        <v>5.449612403100775</v>
      </c>
      <c r="M1044" s="12" t="n">
        <v>44993</v>
      </c>
      <c r="N1044" t="n">
        <v>10</v>
      </c>
      <c r="O1044" s="12" t="n">
        <v>45003</v>
      </c>
      <c r="P1044" t="n">
        <v>9</v>
      </c>
      <c r="Q1044" t="inlineStr">
        <is>
          <t>SI</t>
        </is>
      </c>
      <c r="S1044" t="n">
        <v>21600</v>
      </c>
      <c r="V1044" t="n">
        <v>7.449612403100775</v>
      </c>
      <c r="W1044" s="12" t="n">
        <v>44995</v>
      </c>
      <c r="X1044" t="n">
        <v>12</v>
      </c>
      <c r="Y1044" s="12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2" t="n">
        <v>45006</v>
      </c>
      <c r="H1045" t="inlineStr"/>
      <c r="J1045" t="n">
        <v>24011.43683</v>
      </c>
      <c r="L1045" t="n">
        <v>7.5</v>
      </c>
      <c r="M1045" s="12" t="n">
        <v>45013</v>
      </c>
      <c r="N1045" t="n">
        <v>9.5</v>
      </c>
      <c r="O1045" s="12" t="n">
        <v>45022</v>
      </c>
      <c r="P1045" t="n">
        <v>20</v>
      </c>
      <c r="Q1045" t="inlineStr">
        <is>
          <t>SI</t>
        </is>
      </c>
      <c r="T1045" t="n">
        <v>24011.43683</v>
      </c>
      <c r="V1045" t="n">
        <v>9.5</v>
      </c>
      <c r="W1045" s="12" t="n">
        <v>45015</v>
      </c>
      <c r="X1045" t="n">
        <v>11.5</v>
      </c>
      <c r="Y1045" s="12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2" t="n">
        <v>45004</v>
      </c>
      <c r="H1046" t="inlineStr"/>
      <c r="J1046" t="n">
        <v>19958.048</v>
      </c>
      <c r="L1046" t="n">
        <v>7.5</v>
      </c>
      <c r="M1046" s="12" t="n">
        <v>45011</v>
      </c>
      <c r="N1046" t="n">
        <v>9.5</v>
      </c>
      <c r="O1046" s="12" t="n">
        <v>45020</v>
      </c>
      <c r="P1046" t="n">
        <v>22</v>
      </c>
      <c r="Q1046" t="inlineStr">
        <is>
          <t>SI</t>
        </is>
      </c>
      <c r="S1046" t="n">
        <v>19958.048</v>
      </c>
      <c r="V1046" t="n">
        <v>9.5</v>
      </c>
      <c r="W1046" s="12" t="n">
        <v>45013</v>
      </c>
      <c r="X1046" t="n">
        <v>11.5</v>
      </c>
      <c r="Y1046" s="12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2" t="n">
        <v>45005</v>
      </c>
      <c r="H1047" t="inlineStr"/>
      <c r="J1047" t="n">
        <v>19958.048</v>
      </c>
      <c r="L1047" t="n">
        <v>7.5</v>
      </c>
      <c r="M1047" s="12" t="n">
        <v>45012</v>
      </c>
      <c r="N1047" t="n">
        <v>9.5</v>
      </c>
      <c r="O1047" s="12" t="n">
        <v>45021</v>
      </c>
      <c r="P1047" t="n">
        <v>21</v>
      </c>
      <c r="Q1047" t="inlineStr">
        <is>
          <t>SI</t>
        </is>
      </c>
      <c r="S1047" t="n">
        <v>19958.048</v>
      </c>
      <c r="V1047" t="n">
        <v>9.5</v>
      </c>
      <c r="W1047" s="12" t="n">
        <v>45014</v>
      </c>
      <c r="X1047" t="n">
        <v>11.5</v>
      </c>
      <c r="Y1047" s="12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2" t="n">
        <v>45005</v>
      </c>
      <c r="H1048" t="inlineStr"/>
      <c r="J1048" t="n">
        <v>9979.023999999999</v>
      </c>
      <c r="L1048" t="n">
        <v>7.5</v>
      </c>
      <c r="M1048" s="12" t="n">
        <v>45012</v>
      </c>
      <c r="N1048" t="n">
        <v>9.5</v>
      </c>
      <c r="O1048" s="12" t="n">
        <v>45021</v>
      </c>
      <c r="P1048" t="n">
        <v>21</v>
      </c>
      <c r="Q1048" t="inlineStr">
        <is>
          <t>SI</t>
        </is>
      </c>
      <c r="S1048" t="n">
        <v>9979.023999999999</v>
      </c>
      <c r="V1048" t="n">
        <v>9.5</v>
      </c>
      <c r="W1048" s="12" t="n">
        <v>45014</v>
      </c>
      <c r="X1048" t="n">
        <v>11.5</v>
      </c>
      <c r="Y1048" s="12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2" t="n">
        <v>45005</v>
      </c>
      <c r="H1049" t="inlineStr"/>
      <c r="J1049" t="n">
        <v>9979.023999999999</v>
      </c>
      <c r="L1049" t="n">
        <v>7.5</v>
      </c>
      <c r="M1049" s="12" t="n">
        <v>45012</v>
      </c>
      <c r="N1049" t="n">
        <v>9.5</v>
      </c>
      <c r="O1049" s="12" t="n">
        <v>45021</v>
      </c>
      <c r="P1049" t="n">
        <v>21</v>
      </c>
      <c r="Q1049" t="inlineStr">
        <is>
          <t>SI</t>
        </is>
      </c>
      <c r="S1049" t="n">
        <v>9979.023999999999</v>
      </c>
      <c r="V1049" t="n">
        <v>9.5</v>
      </c>
      <c r="W1049" s="12" t="n">
        <v>45014</v>
      </c>
      <c r="X1049" t="n">
        <v>11.5</v>
      </c>
      <c r="Y1049" s="12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2" t="n">
        <v>45007</v>
      </c>
      <c r="H1050" t="inlineStr"/>
      <c r="J1050" t="n">
        <v>9979.023999999999</v>
      </c>
      <c r="L1050" t="n">
        <v>7.5</v>
      </c>
      <c r="M1050" s="12" t="n">
        <v>45014</v>
      </c>
      <c r="N1050" t="n">
        <v>9.5</v>
      </c>
      <c r="O1050" s="12" t="n">
        <v>45023</v>
      </c>
      <c r="P1050" t="n">
        <v>19</v>
      </c>
      <c r="Q1050" t="inlineStr">
        <is>
          <t>SI</t>
        </is>
      </c>
      <c r="T1050" t="n">
        <v>9979.023999999999</v>
      </c>
      <c r="V1050" t="n">
        <v>9.5</v>
      </c>
      <c r="W1050" s="12" t="n">
        <v>45016</v>
      </c>
      <c r="X1050" t="n">
        <v>11.5</v>
      </c>
      <c r="Y1050" s="12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2" t="n">
        <v>45007</v>
      </c>
      <c r="H1051" t="inlineStr"/>
      <c r="J1051" t="n">
        <v>9979.023999999999</v>
      </c>
      <c r="L1051" t="n">
        <v>7.5</v>
      </c>
      <c r="M1051" s="12" t="n">
        <v>45014</v>
      </c>
      <c r="N1051" t="n">
        <v>9.5</v>
      </c>
      <c r="O1051" s="12" t="n">
        <v>45023</v>
      </c>
      <c r="P1051" t="n">
        <v>19</v>
      </c>
      <c r="Q1051" t="inlineStr">
        <is>
          <t>SI</t>
        </is>
      </c>
      <c r="T1051" t="n">
        <v>9979.023999999999</v>
      </c>
      <c r="V1051" t="n">
        <v>9.5</v>
      </c>
      <c r="W1051" s="12" t="n">
        <v>45016</v>
      </c>
      <c r="X1051" t="n">
        <v>11.5</v>
      </c>
      <c r="Y1051" s="12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2" t="n">
        <v>45006</v>
      </c>
      <c r="H1052" t="inlineStr"/>
      <c r="J1052" t="n">
        <v>21539.85031</v>
      </c>
      <c r="L1052" t="n">
        <v>7.5</v>
      </c>
      <c r="M1052" s="12" t="n">
        <v>45013</v>
      </c>
      <c r="N1052" t="n">
        <v>9.5</v>
      </c>
      <c r="O1052" s="12" t="n">
        <v>45022</v>
      </c>
      <c r="P1052" t="n">
        <v>20</v>
      </c>
      <c r="Q1052" t="inlineStr">
        <is>
          <t>SI</t>
        </is>
      </c>
      <c r="T1052" t="n">
        <v>21539.85031</v>
      </c>
      <c r="V1052" t="n">
        <v>9.5</v>
      </c>
      <c r="W1052" s="12" t="n">
        <v>45015</v>
      </c>
      <c r="X1052" t="n">
        <v>11.5</v>
      </c>
      <c r="Y1052" s="12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2" t="n">
        <v>45005</v>
      </c>
      <c r="H1053" t="inlineStr"/>
      <c r="J1053" t="n">
        <v>19958.048</v>
      </c>
      <c r="L1053" t="n">
        <v>7.5</v>
      </c>
      <c r="M1053" s="12" t="n">
        <v>45012</v>
      </c>
      <c r="N1053" t="n">
        <v>9.5</v>
      </c>
      <c r="O1053" s="12" t="n">
        <v>45021</v>
      </c>
      <c r="P1053" t="n">
        <v>21</v>
      </c>
      <c r="Q1053" t="inlineStr">
        <is>
          <t>SI</t>
        </is>
      </c>
      <c r="S1053" t="n">
        <v>19958.048</v>
      </c>
      <c r="V1053" t="n">
        <v>9.5</v>
      </c>
      <c r="W1053" s="12" t="n">
        <v>45014</v>
      </c>
      <c r="X1053" t="n">
        <v>11.5</v>
      </c>
      <c r="Y1053" s="12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2" t="n">
        <v>45006</v>
      </c>
      <c r="H1054" t="inlineStr"/>
      <c r="J1054" t="n">
        <v>19958.048</v>
      </c>
      <c r="L1054" t="n">
        <v>7.5</v>
      </c>
      <c r="M1054" s="12" t="n">
        <v>45013</v>
      </c>
      <c r="N1054" t="n">
        <v>9.5</v>
      </c>
      <c r="O1054" s="12" t="n">
        <v>45022</v>
      </c>
      <c r="P1054" t="n">
        <v>20</v>
      </c>
      <c r="Q1054" t="inlineStr">
        <is>
          <t>SI</t>
        </is>
      </c>
      <c r="T1054" t="n">
        <v>19958.048</v>
      </c>
      <c r="V1054" t="n">
        <v>9.5</v>
      </c>
      <c r="W1054" s="12" t="n">
        <v>45015</v>
      </c>
      <c r="X1054" t="n">
        <v>11.5</v>
      </c>
      <c r="Y1054" s="12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2" t="n">
        <v>45006</v>
      </c>
      <c r="H1055" t="inlineStr"/>
      <c r="J1055" t="n">
        <v>19958.048</v>
      </c>
      <c r="L1055" t="n">
        <v>7.5</v>
      </c>
      <c r="M1055" s="12" t="n">
        <v>45013</v>
      </c>
      <c r="N1055" t="n">
        <v>9.5</v>
      </c>
      <c r="O1055" s="12" t="n">
        <v>45022</v>
      </c>
      <c r="P1055" t="n">
        <v>20</v>
      </c>
      <c r="Q1055" t="inlineStr">
        <is>
          <t>SI</t>
        </is>
      </c>
      <c r="T1055" t="n">
        <v>19958.048</v>
      </c>
      <c r="V1055" t="n">
        <v>9.5</v>
      </c>
      <c r="W1055" s="12" t="n">
        <v>45015</v>
      </c>
      <c r="X1055" t="n">
        <v>11.5</v>
      </c>
      <c r="Y1055" s="12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2" t="n">
        <v>45014</v>
      </c>
      <c r="H1056" t="inlineStr"/>
      <c r="J1056" t="n">
        <v>19958.048</v>
      </c>
      <c r="L1056" t="n">
        <v>7.5</v>
      </c>
      <c r="M1056" s="12" t="n">
        <v>45021</v>
      </c>
      <c r="N1056" t="n">
        <v>9.5</v>
      </c>
      <c r="O1056" s="12" t="n">
        <v>45030</v>
      </c>
      <c r="P1056" t="n">
        <v>13</v>
      </c>
      <c r="Q1056" t="inlineStr">
        <is>
          <t>SI</t>
        </is>
      </c>
      <c r="T1056" t="n">
        <v>19958.048</v>
      </c>
      <c r="V1056" t="n">
        <v>9.5</v>
      </c>
      <c r="W1056" s="12" t="n">
        <v>45023</v>
      </c>
      <c r="X1056" t="n">
        <v>11.5</v>
      </c>
      <c r="Y1056" s="12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2" t="n">
        <v>45006</v>
      </c>
      <c r="H1057" t="inlineStr"/>
      <c r="J1057" t="n">
        <v>19958.048</v>
      </c>
      <c r="L1057" t="n">
        <v>7.5</v>
      </c>
      <c r="M1057" s="12" t="n">
        <v>45013</v>
      </c>
      <c r="N1057" t="n">
        <v>9.5</v>
      </c>
      <c r="O1057" s="12" t="n">
        <v>45022</v>
      </c>
      <c r="P1057" t="n">
        <v>20</v>
      </c>
      <c r="Q1057" t="inlineStr">
        <is>
          <t>SI</t>
        </is>
      </c>
      <c r="T1057" t="n">
        <v>19958.048</v>
      </c>
      <c r="V1057" t="n">
        <v>9.5</v>
      </c>
      <c r="W1057" s="12" t="n">
        <v>45015</v>
      </c>
      <c r="X1057" t="n">
        <v>11.5</v>
      </c>
      <c r="Y1057" s="12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2" t="n">
        <v>45004</v>
      </c>
      <c r="H1058" t="inlineStr"/>
      <c r="J1058" t="n">
        <v>19958.048</v>
      </c>
      <c r="L1058" t="n">
        <v>7.5</v>
      </c>
      <c r="M1058" s="12" t="n">
        <v>45011</v>
      </c>
      <c r="N1058" t="n">
        <v>9.5</v>
      </c>
      <c r="O1058" s="12" t="n">
        <v>45020</v>
      </c>
      <c r="P1058" t="n">
        <v>22</v>
      </c>
      <c r="Q1058" t="inlineStr">
        <is>
          <t>SI</t>
        </is>
      </c>
      <c r="S1058" t="n">
        <v>19958.048</v>
      </c>
      <c r="V1058" t="n">
        <v>9.5</v>
      </c>
      <c r="W1058" s="12" t="n">
        <v>45013</v>
      </c>
      <c r="X1058" t="n">
        <v>11.5</v>
      </c>
      <c r="Y1058" s="12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2" t="n">
        <v>45013</v>
      </c>
      <c r="H1059" t="inlineStr"/>
      <c r="J1059" t="n">
        <v>19240</v>
      </c>
      <c r="L1059" t="n">
        <v>5.574109245612703</v>
      </c>
      <c r="M1059" s="12" t="n">
        <v>45018</v>
      </c>
      <c r="N1059" t="n">
        <v>5.5</v>
      </c>
      <c r="O1059" s="12" t="n">
        <v>45023</v>
      </c>
      <c r="P1059" t="n">
        <v>19</v>
      </c>
      <c r="Q1059" t="inlineStr">
        <is>
          <t>SI</t>
        </is>
      </c>
      <c r="T1059" t="n">
        <v>19240</v>
      </c>
      <c r="V1059" t="n">
        <v>7.574109245612703</v>
      </c>
      <c r="W1059" s="12" t="n">
        <v>45020</v>
      </c>
      <c r="X1059" t="n">
        <v>7.5</v>
      </c>
      <c r="Y1059" s="12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2" t="n">
        <v>45013</v>
      </c>
      <c r="H1060" t="inlineStr"/>
      <c r="J1060" t="n">
        <v>5620</v>
      </c>
      <c r="L1060" t="n">
        <v>5.574109245612703</v>
      </c>
      <c r="M1060" s="12" t="n">
        <v>45018</v>
      </c>
      <c r="N1060" t="n">
        <v>5.5</v>
      </c>
      <c r="O1060" s="12" t="n">
        <v>45023</v>
      </c>
      <c r="P1060" t="n">
        <v>19</v>
      </c>
      <c r="Q1060" t="inlineStr">
        <is>
          <t>SI</t>
        </is>
      </c>
      <c r="T1060" t="n">
        <v>5620</v>
      </c>
      <c r="V1060" t="n">
        <v>7.574109245612703</v>
      </c>
      <c r="W1060" s="12" t="n">
        <v>45020</v>
      </c>
      <c r="X1060" t="n">
        <v>7.5</v>
      </c>
      <c r="Y1060" s="12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2" t="n">
        <v>45012</v>
      </c>
      <c r="H1061" t="inlineStr"/>
      <c r="J1061" t="n">
        <v>24000</v>
      </c>
      <c r="L1061" t="n">
        <v>5.574109245612703</v>
      </c>
      <c r="M1061" s="12" t="n">
        <v>45017</v>
      </c>
      <c r="N1061" t="n">
        <v>5.5</v>
      </c>
      <c r="O1061" s="12" t="n">
        <v>45022</v>
      </c>
      <c r="P1061" t="n">
        <v>20</v>
      </c>
      <c r="Q1061" t="inlineStr">
        <is>
          <t>SI</t>
        </is>
      </c>
      <c r="T1061" t="n">
        <v>24000</v>
      </c>
      <c r="V1061" t="n">
        <v>7.574109245612703</v>
      </c>
      <c r="W1061" s="12" t="n">
        <v>45019</v>
      </c>
      <c r="X1061" t="n">
        <v>7.5</v>
      </c>
      <c r="Y1061" s="12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2" t="n">
        <v>45012</v>
      </c>
      <c r="H1062" t="inlineStr"/>
      <c r="J1062" t="n">
        <v>24120</v>
      </c>
      <c r="L1062" t="n">
        <v>5.574109245612703</v>
      </c>
      <c r="M1062" s="12" t="n">
        <v>45017</v>
      </c>
      <c r="N1062" t="n">
        <v>5.5</v>
      </c>
      <c r="O1062" s="12" t="n">
        <v>45022</v>
      </c>
      <c r="P1062" t="n">
        <v>20</v>
      </c>
      <c r="Q1062" t="inlineStr">
        <is>
          <t>SI</t>
        </is>
      </c>
      <c r="T1062" t="n">
        <v>24120</v>
      </c>
      <c r="V1062" t="n">
        <v>7.574109245612703</v>
      </c>
      <c r="W1062" s="12" t="n">
        <v>45019</v>
      </c>
      <c r="X1062" t="n">
        <v>7.5</v>
      </c>
      <c r="Y1062" s="12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2" t="n">
        <v>45013</v>
      </c>
      <c r="H1063" t="inlineStr"/>
      <c r="J1063" t="n">
        <v>24300</v>
      </c>
      <c r="L1063" t="n">
        <v>5.574109245612703</v>
      </c>
      <c r="M1063" s="12" t="n">
        <v>45018</v>
      </c>
      <c r="N1063" t="n">
        <v>5.5</v>
      </c>
      <c r="O1063" s="12" t="n">
        <v>45023</v>
      </c>
      <c r="P1063" t="n">
        <v>19</v>
      </c>
      <c r="Q1063" t="inlineStr">
        <is>
          <t>SI</t>
        </is>
      </c>
      <c r="T1063" t="n">
        <v>24300</v>
      </c>
      <c r="V1063" t="n">
        <v>7.574109245612703</v>
      </c>
      <c r="W1063" s="12" t="n">
        <v>45020</v>
      </c>
      <c r="X1063" t="n">
        <v>7.5</v>
      </c>
      <c r="Y1063" s="12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2" t="n">
        <v>45012</v>
      </c>
      <c r="H1064" t="inlineStr"/>
      <c r="J1064" t="n">
        <v>23707.62</v>
      </c>
      <c r="L1064" t="n">
        <v>5.574109245612703</v>
      </c>
      <c r="M1064" s="12" t="n">
        <v>45017</v>
      </c>
      <c r="N1064" t="n">
        <v>5.5</v>
      </c>
      <c r="O1064" s="12" t="n">
        <v>45022</v>
      </c>
      <c r="P1064" t="n">
        <v>20</v>
      </c>
      <c r="Q1064" t="inlineStr">
        <is>
          <t>SI</t>
        </is>
      </c>
      <c r="T1064" t="n">
        <v>23707.62</v>
      </c>
      <c r="V1064" t="n">
        <v>7.574109245612703</v>
      </c>
      <c r="W1064" s="12" t="n">
        <v>45019</v>
      </c>
      <c r="X1064" t="n">
        <v>7.5</v>
      </c>
      <c r="Y1064" s="12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2" t="n">
        <v>45013</v>
      </c>
      <c r="H1065" t="inlineStr"/>
      <c r="J1065" t="n">
        <v>25018.14</v>
      </c>
      <c r="L1065" t="n">
        <v>5.574109245612703</v>
      </c>
      <c r="M1065" s="12" t="n">
        <v>45018</v>
      </c>
      <c r="N1065" t="n">
        <v>5.5</v>
      </c>
      <c r="O1065" s="12" t="n">
        <v>45023</v>
      </c>
      <c r="P1065" t="n">
        <v>19</v>
      </c>
      <c r="Q1065" t="inlineStr">
        <is>
          <t>SI</t>
        </is>
      </c>
      <c r="T1065" t="n">
        <v>25018.14</v>
      </c>
      <c r="V1065" t="n">
        <v>7.574109245612703</v>
      </c>
      <c r="W1065" s="12" t="n">
        <v>45020</v>
      </c>
      <c r="X1065" t="n">
        <v>7.5</v>
      </c>
      <c r="Y1065" s="12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2" t="n">
        <v>45013</v>
      </c>
      <c r="H1066" t="inlineStr"/>
      <c r="J1066" t="n">
        <v>25011.99</v>
      </c>
      <c r="L1066" t="n">
        <v>5.574109245612703</v>
      </c>
      <c r="M1066" s="12" t="n">
        <v>45018</v>
      </c>
      <c r="N1066" t="n">
        <v>5.5</v>
      </c>
      <c r="O1066" s="12" t="n">
        <v>45023</v>
      </c>
      <c r="P1066" t="n">
        <v>19</v>
      </c>
      <c r="Q1066" t="inlineStr">
        <is>
          <t>SI</t>
        </is>
      </c>
      <c r="T1066" t="n">
        <v>25011.99</v>
      </c>
      <c r="V1066" t="n">
        <v>7.574109245612703</v>
      </c>
      <c r="W1066" s="12" t="n">
        <v>45020</v>
      </c>
      <c r="X1066" t="n">
        <v>7.5</v>
      </c>
      <c r="Y1066" s="12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2" t="n">
        <v>45013</v>
      </c>
      <c r="H1067" t="inlineStr"/>
      <c r="J1067" t="n">
        <v>22666.41</v>
      </c>
      <c r="L1067" t="n">
        <v>5.574109245612703</v>
      </c>
      <c r="M1067" s="12" t="n">
        <v>45018</v>
      </c>
      <c r="N1067" t="n">
        <v>5.5</v>
      </c>
      <c r="O1067" s="12" t="n">
        <v>45023</v>
      </c>
      <c r="P1067" t="n">
        <v>19</v>
      </c>
      <c r="Q1067" t="inlineStr">
        <is>
          <t>SI</t>
        </is>
      </c>
      <c r="T1067" t="n">
        <v>22666.41</v>
      </c>
      <c r="V1067" t="n">
        <v>7.574109245612703</v>
      </c>
      <c r="W1067" s="12" t="n">
        <v>45020</v>
      </c>
      <c r="X1067" t="n">
        <v>7.5</v>
      </c>
      <c r="Y1067" s="12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2" t="n">
        <v>45013</v>
      </c>
      <c r="H1068" t="inlineStr"/>
      <c r="J1068" t="n">
        <v>22857.84</v>
      </c>
      <c r="L1068" t="n">
        <v>5.574109245612703</v>
      </c>
      <c r="M1068" s="12" t="n">
        <v>45018</v>
      </c>
      <c r="N1068" t="n">
        <v>5.5</v>
      </c>
      <c r="O1068" s="12" t="n">
        <v>45023</v>
      </c>
      <c r="P1068" t="n">
        <v>19</v>
      </c>
      <c r="Q1068" t="inlineStr">
        <is>
          <t>SI</t>
        </is>
      </c>
      <c r="T1068" t="n">
        <v>22857.84</v>
      </c>
      <c r="V1068" t="n">
        <v>7.574109245612703</v>
      </c>
      <c r="W1068" s="12" t="n">
        <v>45020</v>
      </c>
      <c r="X1068" t="n">
        <v>7.5</v>
      </c>
      <c r="Y1068" s="12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2" t="n">
        <v>45007</v>
      </c>
      <c r="H1069" t="inlineStr"/>
      <c r="J1069" t="n">
        <v>19958.048</v>
      </c>
      <c r="L1069" t="n">
        <v>7.5</v>
      </c>
      <c r="M1069" s="12" t="n">
        <v>45014</v>
      </c>
      <c r="N1069" t="n">
        <v>9.5</v>
      </c>
      <c r="O1069" s="12" t="n">
        <v>45023</v>
      </c>
      <c r="P1069" t="n">
        <v>19</v>
      </c>
      <c r="Q1069" t="inlineStr">
        <is>
          <t>SI</t>
        </is>
      </c>
      <c r="T1069" t="n">
        <v>19958.048</v>
      </c>
      <c r="V1069" t="n">
        <v>9.5</v>
      </c>
      <c r="W1069" s="12" t="n">
        <v>45016</v>
      </c>
      <c r="X1069" t="n">
        <v>11.5</v>
      </c>
      <c r="Y1069" s="12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2" t="n">
        <v>45004</v>
      </c>
      <c r="H1070" t="inlineStr"/>
      <c r="J1070" t="n">
        <v>19958.048</v>
      </c>
      <c r="L1070" t="n">
        <v>7.5</v>
      </c>
      <c r="M1070" s="12" t="n">
        <v>45011</v>
      </c>
      <c r="N1070" t="n">
        <v>9.5</v>
      </c>
      <c r="O1070" s="12" t="n">
        <v>45020</v>
      </c>
      <c r="P1070" t="n">
        <v>22</v>
      </c>
      <c r="Q1070" t="inlineStr">
        <is>
          <t>SI</t>
        </is>
      </c>
      <c r="S1070" t="n">
        <v>19958.048</v>
      </c>
      <c r="V1070" t="n">
        <v>9.5</v>
      </c>
      <c r="W1070" s="12" t="n">
        <v>45013</v>
      </c>
      <c r="X1070" t="n">
        <v>11.5</v>
      </c>
      <c r="Y1070" s="12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2" t="n">
        <v>45014</v>
      </c>
      <c r="H1071" t="inlineStr"/>
      <c r="J1071" t="n">
        <v>19958.048</v>
      </c>
      <c r="L1071" t="n">
        <v>7.5</v>
      </c>
      <c r="M1071" s="12" t="n">
        <v>45021</v>
      </c>
      <c r="N1071" t="n">
        <v>9.5</v>
      </c>
      <c r="O1071" s="12" t="n">
        <v>45030</v>
      </c>
      <c r="P1071" t="n">
        <v>13</v>
      </c>
      <c r="Q1071" t="inlineStr">
        <is>
          <t>SI</t>
        </is>
      </c>
      <c r="T1071" t="n">
        <v>19958.048</v>
      </c>
      <c r="V1071" t="n">
        <v>9.5</v>
      </c>
      <c r="W1071" s="12" t="n">
        <v>45023</v>
      </c>
      <c r="X1071" t="n">
        <v>11.5</v>
      </c>
      <c r="Y1071" s="12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2" t="n">
        <v>45045</v>
      </c>
      <c r="H1072" t="inlineStr"/>
      <c r="K1072" t="n">
        <v>24000</v>
      </c>
      <c r="L1072" t="n">
        <v>5.142011834319526</v>
      </c>
      <c r="M1072" s="12" t="n">
        <v>45050</v>
      </c>
      <c r="N1072" t="n">
        <v>7.5</v>
      </c>
      <c r="O1072" s="13" t="n">
        <v>45057</v>
      </c>
      <c r="P1072" t="n">
        <v>17</v>
      </c>
      <c r="Q1072" t="inlineStr">
        <is>
          <t>SI</t>
        </is>
      </c>
      <c r="U1072" s="14" t="n">
        <v>24000</v>
      </c>
      <c r="V1072" t="n">
        <v>7.142011834319526</v>
      </c>
      <c r="W1072" s="12" t="n">
        <v>45052</v>
      </c>
      <c r="X1072" t="n">
        <v>9.5</v>
      </c>
      <c r="Y1072" s="12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2" t="n">
        <v>45013</v>
      </c>
      <c r="H1073" t="inlineStr"/>
      <c r="J1073" t="n">
        <v>24070</v>
      </c>
      <c r="L1073" t="n">
        <v>5.574109245612703</v>
      </c>
      <c r="M1073" s="12" t="n">
        <v>45018</v>
      </c>
      <c r="N1073" t="n">
        <v>5.5</v>
      </c>
      <c r="O1073" s="12" t="n">
        <v>45023</v>
      </c>
      <c r="P1073" t="n">
        <v>19</v>
      </c>
      <c r="Q1073" t="inlineStr">
        <is>
          <t>SI</t>
        </is>
      </c>
      <c r="T1073" t="n">
        <v>24070</v>
      </c>
      <c r="V1073" t="n">
        <v>7.574109245612703</v>
      </c>
      <c r="W1073" s="12" t="n">
        <v>45020</v>
      </c>
      <c r="X1073" t="n">
        <v>7.5</v>
      </c>
      <c r="Y1073" s="12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2" t="n">
        <v>45013</v>
      </c>
      <c r="H1074" t="inlineStr"/>
      <c r="J1074" t="n">
        <v>24000</v>
      </c>
      <c r="L1074" t="n">
        <v>5.574109245612703</v>
      </c>
      <c r="M1074" s="12" t="n">
        <v>45018</v>
      </c>
      <c r="N1074" t="n">
        <v>5.5</v>
      </c>
      <c r="O1074" s="12" t="n">
        <v>45023</v>
      </c>
      <c r="P1074" t="n">
        <v>19</v>
      </c>
      <c r="Q1074" t="inlineStr">
        <is>
          <t>SI</t>
        </is>
      </c>
      <c r="T1074" t="n">
        <v>24000</v>
      </c>
      <c r="V1074" t="n">
        <v>7.574109245612703</v>
      </c>
      <c r="W1074" s="12" t="n">
        <v>45020</v>
      </c>
      <c r="X1074" t="n">
        <v>7.5</v>
      </c>
      <c r="Y1074" s="12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2" t="n">
        <v>45013</v>
      </c>
      <c r="H1075" t="inlineStr"/>
      <c r="J1075" t="n">
        <v>24493.44</v>
      </c>
      <c r="L1075" t="n">
        <v>5.574109245612703</v>
      </c>
      <c r="M1075" s="12" t="n">
        <v>45018</v>
      </c>
      <c r="N1075" t="n">
        <v>5.5</v>
      </c>
      <c r="O1075" s="12" t="n">
        <v>45023</v>
      </c>
      <c r="P1075" t="n">
        <v>19</v>
      </c>
      <c r="Q1075" t="inlineStr">
        <is>
          <t>SI</t>
        </is>
      </c>
      <c r="T1075" t="n">
        <v>24493.44</v>
      </c>
      <c r="V1075" t="n">
        <v>7.574109245612703</v>
      </c>
      <c r="W1075" s="12" t="n">
        <v>45020</v>
      </c>
      <c r="X1075" t="n">
        <v>7.5</v>
      </c>
      <c r="Y1075" s="12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2" t="n">
        <v>45014</v>
      </c>
      <c r="H1076" t="inlineStr"/>
      <c r="J1076" t="n">
        <v>19958.048</v>
      </c>
      <c r="L1076" t="n">
        <v>7.5</v>
      </c>
      <c r="M1076" s="12" t="n">
        <v>45021</v>
      </c>
      <c r="N1076" t="n">
        <v>9.5</v>
      </c>
      <c r="O1076" s="12" t="n">
        <v>45030</v>
      </c>
      <c r="P1076" t="n">
        <v>13</v>
      </c>
      <c r="Q1076" t="inlineStr">
        <is>
          <t>SI</t>
        </is>
      </c>
      <c r="T1076" t="n">
        <v>19958.048</v>
      </c>
      <c r="V1076" t="n">
        <v>9.5</v>
      </c>
      <c r="W1076" s="12" t="n">
        <v>45023</v>
      </c>
      <c r="X1076" t="n">
        <v>11.5</v>
      </c>
      <c r="Y1076" s="12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2" t="n">
        <v>45013</v>
      </c>
      <c r="H1077" t="inlineStr"/>
      <c r="J1077" t="n">
        <v>19958.048</v>
      </c>
      <c r="L1077" t="n">
        <v>7.5</v>
      </c>
      <c r="M1077" s="12" t="n">
        <v>45020</v>
      </c>
      <c r="N1077" t="n">
        <v>9.5</v>
      </c>
      <c r="O1077" s="12" t="n">
        <v>45029</v>
      </c>
      <c r="P1077" t="n">
        <v>14</v>
      </c>
      <c r="Q1077" t="inlineStr">
        <is>
          <t>SI</t>
        </is>
      </c>
      <c r="T1077" t="n">
        <v>19958.048</v>
      </c>
      <c r="V1077" t="n">
        <v>9.5</v>
      </c>
      <c r="W1077" s="12" t="n">
        <v>45022</v>
      </c>
      <c r="X1077" t="n">
        <v>11.5</v>
      </c>
      <c r="Y1077" s="12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2" t="n">
        <v>45006</v>
      </c>
      <c r="H1078" t="inlineStr"/>
      <c r="J1078" t="n">
        <v>21580.8006</v>
      </c>
      <c r="L1078" t="n">
        <v>7.5</v>
      </c>
      <c r="M1078" s="12" t="n">
        <v>45013</v>
      </c>
      <c r="N1078" t="n">
        <v>9.5</v>
      </c>
      <c r="O1078" s="12" t="n">
        <v>45022</v>
      </c>
      <c r="P1078" t="n">
        <v>20</v>
      </c>
      <c r="Q1078" t="inlineStr">
        <is>
          <t>SI</t>
        </is>
      </c>
      <c r="T1078" t="n">
        <v>21580.8006</v>
      </c>
      <c r="V1078" t="n">
        <v>9.5</v>
      </c>
      <c r="W1078" s="12" t="n">
        <v>45015</v>
      </c>
      <c r="X1078" t="n">
        <v>11.5</v>
      </c>
      <c r="Y1078" s="12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2" t="n">
        <v>44991</v>
      </c>
      <c r="H1079" t="inlineStr"/>
      <c r="I1079" t="n">
        <v>22800</v>
      </c>
      <c r="L1079" t="n">
        <v>5.449612403100775</v>
      </c>
      <c r="M1079" s="12" t="n">
        <v>44996</v>
      </c>
      <c r="N1079" t="n">
        <v>10</v>
      </c>
      <c r="O1079" s="12" t="n">
        <v>45006</v>
      </c>
      <c r="P1079" t="n">
        <v>9</v>
      </c>
      <c r="Q1079" t="inlineStr">
        <is>
          <t>SI</t>
        </is>
      </c>
      <c r="S1079" t="n">
        <v>22800</v>
      </c>
      <c r="V1079" t="n">
        <v>7.449612403100775</v>
      </c>
      <c r="W1079" s="12" t="n">
        <v>44998</v>
      </c>
      <c r="X1079" t="n">
        <v>12</v>
      </c>
      <c r="Y1079" s="12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2" t="n">
        <v>44991</v>
      </c>
      <c r="H1080" t="inlineStr"/>
      <c r="I1080" t="n">
        <v>22800</v>
      </c>
      <c r="L1080" t="n">
        <v>5.449612403100775</v>
      </c>
      <c r="M1080" s="12" t="n">
        <v>44996</v>
      </c>
      <c r="N1080" t="n">
        <v>10</v>
      </c>
      <c r="O1080" s="12" t="n">
        <v>45006</v>
      </c>
      <c r="P1080" t="n">
        <v>9</v>
      </c>
      <c r="Q1080" t="inlineStr">
        <is>
          <t>SI</t>
        </is>
      </c>
      <c r="S1080" t="n">
        <v>22800</v>
      </c>
      <c r="V1080" t="n">
        <v>7.449612403100775</v>
      </c>
      <c r="W1080" s="12" t="n">
        <v>44998</v>
      </c>
      <c r="X1080" t="n">
        <v>12</v>
      </c>
      <c r="Y1080" s="12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2" t="n">
        <v>44991</v>
      </c>
      <c r="H1081" t="inlineStr"/>
      <c r="I1081" t="n">
        <v>22800</v>
      </c>
      <c r="L1081" t="n">
        <v>5.449612403100775</v>
      </c>
      <c r="M1081" s="12" t="n">
        <v>44996</v>
      </c>
      <c r="N1081" t="n">
        <v>10</v>
      </c>
      <c r="O1081" s="12" t="n">
        <v>45006</v>
      </c>
      <c r="P1081" t="n">
        <v>9</v>
      </c>
      <c r="Q1081" t="inlineStr">
        <is>
          <t>SI</t>
        </is>
      </c>
      <c r="S1081" t="n">
        <v>22800</v>
      </c>
      <c r="V1081" t="n">
        <v>7.449612403100775</v>
      </c>
      <c r="W1081" s="12" t="n">
        <v>44998</v>
      </c>
      <c r="X1081" t="n">
        <v>12</v>
      </c>
      <c r="Y1081" s="12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2" t="n">
        <v>44991</v>
      </c>
      <c r="H1082" t="inlineStr"/>
      <c r="I1082" t="n">
        <v>22800</v>
      </c>
      <c r="L1082" t="n">
        <v>5.449612403100775</v>
      </c>
      <c r="M1082" s="12" t="n">
        <v>44996</v>
      </c>
      <c r="N1082" t="n">
        <v>10</v>
      </c>
      <c r="O1082" s="12" t="n">
        <v>45006</v>
      </c>
      <c r="P1082" t="n">
        <v>9</v>
      </c>
      <c r="Q1082" t="inlineStr">
        <is>
          <t>SI</t>
        </is>
      </c>
      <c r="S1082" t="n">
        <v>22800</v>
      </c>
      <c r="V1082" t="n">
        <v>7.449612403100775</v>
      </c>
      <c r="W1082" s="12" t="n">
        <v>44998</v>
      </c>
      <c r="X1082" t="n">
        <v>12</v>
      </c>
      <c r="Y1082" s="12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2" t="n">
        <v>44991</v>
      </c>
      <c r="H1083" t="inlineStr"/>
      <c r="I1083" t="n">
        <v>22800</v>
      </c>
      <c r="L1083" t="n">
        <v>5.449612403100775</v>
      </c>
      <c r="M1083" s="12" t="n">
        <v>44996</v>
      </c>
      <c r="N1083" t="n">
        <v>10</v>
      </c>
      <c r="O1083" s="12" t="n">
        <v>45006</v>
      </c>
      <c r="P1083" t="n">
        <v>9</v>
      </c>
      <c r="Q1083" t="inlineStr">
        <is>
          <t>SI</t>
        </is>
      </c>
      <c r="S1083" t="n">
        <v>22800</v>
      </c>
      <c r="V1083" t="n">
        <v>7.449612403100775</v>
      </c>
      <c r="W1083" s="12" t="n">
        <v>44998</v>
      </c>
      <c r="X1083" t="n">
        <v>12</v>
      </c>
      <c r="Y1083" s="12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2" t="n">
        <v>45000</v>
      </c>
      <c r="H1084" t="inlineStr"/>
      <c r="I1084" t="n">
        <v>19958.048</v>
      </c>
      <c r="L1084" t="n">
        <v>7.5</v>
      </c>
      <c r="M1084" s="12" t="n">
        <v>45007</v>
      </c>
      <c r="N1084" t="n">
        <v>9.5</v>
      </c>
      <c r="O1084" s="12" t="n">
        <v>45016</v>
      </c>
      <c r="P1084" t="n">
        <v>0</v>
      </c>
      <c r="Q1084" t="inlineStr">
        <is>
          <t>Mes 4</t>
        </is>
      </c>
      <c r="S1084" t="n">
        <v>19958.048</v>
      </c>
      <c r="V1084" t="n">
        <v>9.5</v>
      </c>
      <c r="W1084" s="12" t="n">
        <v>45009</v>
      </c>
      <c r="X1084" t="n">
        <v>11.5</v>
      </c>
      <c r="Y1084" s="12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2" t="n">
        <v>45000</v>
      </c>
      <c r="H1085" t="inlineStr"/>
      <c r="I1085" t="n">
        <v>19958.048</v>
      </c>
      <c r="L1085" t="n">
        <v>7.5</v>
      </c>
      <c r="M1085" s="12" t="n">
        <v>45007</v>
      </c>
      <c r="N1085" t="n">
        <v>9.5</v>
      </c>
      <c r="O1085" s="12" t="n">
        <v>45016</v>
      </c>
      <c r="P1085" t="n">
        <v>0</v>
      </c>
      <c r="Q1085" t="inlineStr">
        <is>
          <t>Mes 4</t>
        </is>
      </c>
      <c r="S1085" t="n">
        <v>19958.048</v>
      </c>
      <c r="V1085" t="n">
        <v>9.5</v>
      </c>
      <c r="W1085" s="12" t="n">
        <v>45009</v>
      </c>
      <c r="X1085" t="n">
        <v>11.5</v>
      </c>
      <c r="Y1085" s="12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2" t="n">
        <v>44991</v>
      </c>
      <c r="H1086" t="inlineStr"/>
      <c r="I1086" t="n">
        <v>23995.36</v>
      </c>
      <c r="L1086" t="n">
        <v>5.449612403100775</v>
      </c>
      <c r="M1086" s="12" t="n">
        <v>44996</v>
      </c>
      <c r="N1086" t="n">
        <v>10</v>
      </c>
      <c r="O1086" s="12" t="n">
        <v>45006</v>
      </c>
      <c r="P1086" t="n">
        <v>9</v>
      </c>
      <c r="Q1086" t="inlineStr">
        <is>
          <t>SI</t>
        </is>
      </c>
      <c r="S1086" t="n">
        <v>23995.36</v>
      </c>
      <c r="V1086" t="n">
        <v>7.449612403100775</v>
      </c>
      <c r="W1086" s="12" t="n">
        <v>44998</v>
      </c>
      <c r="X1086" t="n">
        <v>12</v>
      </c>
      <c r="Y1086" s="12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2" t="n">
        <v>45001</v>
      </c>
      <c r="H1087" t="inlineStr"/>
      <c r="I1087" t="n">
        <v>5100</v>
      </c>
      <c r="L1087" t="n">
        <v>5.449612403100775</v>
      </c>
      <c r="M1087" s="12" t="n">
        <v>45006</v>
      </c>
      <c r="N1087" t="n">
        <v>10</v>
      </c>
      <c r="O1087" s="12" t="n">
        <v>45016</v>
      </c>
      <c r="P1087" t="n">
        <v>0</v>
      </c>
      <c r="Q1087" t="inlineStr">
        <is>
          <t>Mes 4</t>
        </is>
      </c>
      <c r="S1087" t="n">
        <v>5100</v>
      </c>
      <c r="V1087" t="n">
        <v>7.449612403100775</v>
      </c>
      <c r="W1087" s="12" t="n">
        <v>45008</v>
      </c>
      <c r="X1087" t="n">
        <v>12</v>
      </c>
      <c r="Y1087" s="12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2" t="n">
        <v>45001</v>
      </c>
      <c r="H1088" t="inlineStr"/>
      <c r="I1088" t="n">
        <v>19000</v>
      </c>
      <c r="L1088" t="n">
        <v>5.449612403100775</v>
      </c>
      <c r="M1088" s="12" t="n">
        <v>45006</v>
      </c>
      <c r="N1088" t="n">
        <v>10</v>
      </c>
      <c r="O1088" s="12" t="n">
        <v>45016</v>
      </c>
      <c r="P1088" t="n">
        <v>0</v>
      </c>
      <c r="Q1088" t="inlineStr">
        <is>
          <t>Mes 4</t>
        </is>
      </c>
      <c r="S1088" t="n">
        <v>19000</v>
      </c>
      <c r="V1088" t="n">
        <v>7.449612403100775</v>
      </c>
      <c r="W1088" s="12" t="n">
        <v>45008</v>
      </c>
      <c r="X1088" t="n">
        <v>12</v>
      </c>
      <c r="Y1088" s="12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2" t="n">
        <v>45001</v>
      </c>
      <c r="H1089" t="inlineStr"/>
      <c r="I1089" t="n">
        <v>24000</v>
      </c>
      <c r="L1089" t="n">
        <v>5.449612403100775</v>
      </c>
      <c r="M1089" s="12" t="n">
        <v>45006</v>
      </c>
      <c r="N1089" t="n">
        <v>10</v>
      </c>
      <c r="O1089" s="12" t="n">
        <v>45016</v>
      </c>
      <c r="P1089" t="n">
        <v>0</v>
      </c>
      <c r="Q1089" t="inlineStr">
        <is>
          <t>Mes 4</t>
        </is>
      </c>
      <c r="S1089" t="n">
        <v>24000</v>
      </c>
      <c r="V1089" t="n">
        <v>7.449612403100775</v>
      </c>
      <c r="W1089" s="12" t="n">
        <v>45008</v>
      </c>
      <c r="X1089" t="n">
        <v>12</v>
      </c>
      <c r="Y1089" s="12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2" t="n">
        <v>45001</v>
      </c>
      <c r="H1090" t="inlineStr"/>
      <c r="I1090" t="n">
        <v>24007.92</v>
      </c>
      <c r="L1090" t="n">
        <v>5.449612403100775</v>
      </c>
      <c r="M1090" s="12" t="n">
        <v>45006</v>
      </c>
      <c r="N1090" t="n">
        <v>10</v>
      </c>
      <c r="O1090" s="12" t="n">
        <v>45016</v>
      </c>
      <c r="P1090" t="n">
        <v>0</v>
      </c>
      <c r="Q1090" t="inlineStr">
        <is>
          <t>Mes 4</t>
        </is>
      </c>
      <c r="S1090" t="n">
        <v>24007.92</v>
      </c>
      <c r="V1090" t="n">
        <v>7.449612403100775</v>
      </c>
      <c r="W1090" s="12" t="n">
        <v>45008</v>
      </c>
      <c r="X1090" t="n">
        <v>12</v>
      </c>
      <c r="Y1090" s="12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2" t="n">
        <v>44991</v>
      </c>
      <c r="H1091" t="inlineStr"/>
      <c r="I1091" t="n">
        <v>21600</v>
      </c>
      <c r="L1091" t="n">
        <v>5.449612403100775</v>
      </c>
      <c r="M1091" s="12" t="n">
        <v>44996</v>
      </c>
      <c r="N1091" t="n">
        <v>10</v>
      </c>
      <c r="O1091" s="12" t="n">
        <v>45006</v>
      </c>
      <c r="P1091" t="n">
        <v>9</v>
      </c>
      <c r="Q1091" t="inlineStr">
        <is>
          <t>SI</t>
        </is>
      </c>
      <c r="S1091" t="n">
        <v>21600</v>
      </c>
      <c r="V1091" t="n">
        <v>7.449612403100775</v>
      </c>
      <c r="W1091" s="12" t="n">
        <v>44998</v>
      </c>
      <c r="X1091" t="n">
        <v>12</v>
      </c>
      <c r="Y1091" s="12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2" t="n">
        <v>44991</v>
      </c>
      <c r="H1092" t="inlineStr"/>
      <c r="I1092" t="n">
        <v>21600</v>
      </c>
      <c r="L1092" t="n">
        <v>5.449612403100775</v>
      </c>
      <c r="M1092" s="12" t="n">
        <v>44996</v>
      </c>
      <c r="N1092" t="n">
        <v>10</v>
      </c>
      <c r="O1092" s="12" t="n">
        <v>45006</v>
      </c>
      <c r="P1092" t="n">
        <v>9</v>
      </c>
      <c r="Q1092" t="inlineStr">
        <is>
          <t>SI</t>
        </is>
      </c>
      <c r="S1092" t="n">
        <v>21600</v>
      </c>
      <c r="V1092" t="n">
        <v>7.449612403100775</v>
      </c>
      <c r="W1092" s="12" t="n">
        <v>44998</v>
      </c>
      <c r="X1092" t="n">
        <v>12</v>
      </c>
      <c r="Y1092" s="12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2" t="n">
        <v>44991</v>
      </c>
      <c r="H1093" t="inlineStr"/>
      <c r="I1093" t="n">
        <v>20400</v>
      </c>
      <c r="L1093" t="n">
        <v>5.449612403100775</v>
      </c>
      <c r="M1093" s="12" t="n">
        <v>44996</v>
      </c>
      <c r="N1093" t="n">
        <v>10</v>
      </c>
      <c r="O1093" s="12" t="n">
        <v>45006</v>
      </c>
      <c r="P1093" t="n">
        <v>9</v>
      </c>
      <c r="Q1093" t="inlineStr">
        <is>
          <t>SI</t>
        </is>
      </c>
      <c r="S1093" t="n">
        <v>20400</v>
      </c>
      <c r="V1093" t="n">
        <v>7.449612403100775</v>
      </c>
      <c r="W1093" s="12" t="n">
        <v>44998</v>
      </c>
      <c r="X1093" t="n">
        <v>12</v>
      </c>
      <c r="Y1093" s="12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2" t="n">
        <v>45002</v>
      </c>
      <c r="H1094" t="inlineStr"/>
      <c r="I1094" t="n">
        <v>20000</v>
      </c>
      <c r="L1094" t="n">
        <v>5.142011834319526</v>
      </c>
      <c r="M1094" s="12" t="n">
        <v>45007</v>
      </c>
      <c r="N1094" t="n">
        <v>7.5</v>
      </c>
      <c r="O1094" s="12" t="n">
        <v>45014</v>
      </c>
      <c r="P1094" t="n">
        <v>2</v>
      </c>
      <c r="Q1094" t="inlineStr">
        <is>
          <t>Mes 4</t>
        </is>
      </c>
      <c r="T1094" t="n">
        <v>20000</v>
      </c>
      <c r="V1094" t="n">
        <v>7.142011834319526</v>
      </c>
      <c r="W1094" s="12" t="n">
        <v>45009</v>
      </c>
      <c r="X1094" t="n">
        <v>9.5</v>
      </c>
      <c r="Y1094" s="12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2" t="n">
        <v>45012</v>
      </c>
      <c r="H1095" t="inlineStr"/>
      <c r="J1095" t="n">
        <v>19800</v>
      </c>
      <c r="L1095" t="n">
        <v>5.574109245612703</v>
      </c>
      <c r="M1095" s="12" t="n">
        <v>45017</v>
      </c>
      <c r="N1095" t="n">
        <v>5.5</v>
      </c>
      <c r="O1095" s="12" t="n">
        <v>45022</v>
      </c>
      <c r="P1095" t="n">
        <v>20</v>
      </c>
      <c r="Q1095" t="inlineStr">
        <is>
          <t>SI</t>
        </is>
      </c>
      <c r="T1095" t="n">
        <v>19800</v>
      </c>
      <c r="V1095" t="n">
        <v>7.574109245612703</v>
      </c>
      <c r="W1095" s="12" t="n">
        <v>45019</v>
      </c>
      <c r="X1095" t="n">
        <v>7.5</v>
      </c>
      <c r="Y1095" s="12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2" t="n">
        <v>45012</v>
      </c>
      <c r="H1096" t="inlineStr"/>
      <c r="J1096" t="n">
        <v>24000</v>
      </c>
      <c r="L1096" t="n">
        <v>5.574109245612703</v>
      </c>
      <c r="M1096" s="12" t="n">
        <v>45017</v>
      </c>
      <c r="N1096" t="n">
        <v>5.5</v>
      </c>
      <c r="O1096" s="12" t="n">
        <v>45022</v>
      </c>
      <c r="P1096" t="n">
        <v>20</v>
      </c>
      <c r="Q1096" t="inlineStr">
        <is>
          <t>SI</t>
        </is>
      </c>
      <c r="T1096" t="n">
        <v>24000</v>
      </c>
      <c r="V1096" t="n">
        <v>7.574109245612703</v>
      </c>
      <c r="W1096" s="12" t="n">
        <v>45019</v>
      </c>
      <c r="X1096" t="n">
        <v>7.5</v>
      </c>
      <c r="Y1096" s="12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2" t="n">
        <v>45008</v>
      </c>
      <c r="H1097" t="inlineStr"/>
      <c r="J1097" t="n">
        <v>24000</v>
      </c>
      <c r="L1097" t="n">
        <v>5.574109245612703</v>
      </c>
      <c r="M1097" s="12" t="n">
        <v>45013</v>
      </c>
      <c r="N1097" t="n">
        <v>5.5</v>
      </c>
      <c r="O1097" s="12" t="n">
        <v>45018</v>
      </c>
      <c r="P1097" t="n">
        <v>23</v>
      </c>
      <c r="Q1097" t="inlineStr">
        <is>
          <t>SI</t>
        </is>
      </c>
      <c r="T1097" t="n">
        <v>24000</v>
      </c>
      <c r="V1097" t="n">
        <v>7.574109245612703</v>
      </c>
      <c r="W1097" s="12" t="n">
        <v>45015</v>
      </c>
      <c r="X1097" t="n">
        <v>7.5</v>
      </c>
      <c r="Y1097" s="12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2" t="n">
        <v>45008</v>
      </c>
      <c r="H1098" t="inlineStr"/>
      <c r="J1098" t="n">
        <v>4760</v>
      </c>
      <c r="L1098" t="n">
        <v>5.574109245612703</v>
      </c>
      <c r="M1098" s="12" t="n">
        <v>45013</v>
      </c>
      <c r="N1098" t="n">
        <v>5.5</v>
      </c>
      <c r="O1098" s="12" t="n">
        <v>45018</v>
      </c>
      <c r="P1098" t="n">
        <v>23</v>
      </c>
      <c r="Q1098" t="inlineStr">
        <is>
          <t>SI</t>
        </is>
      </c>
      <c r="T1098" t="n">
        <v>4760</v>
      </c>
      <c r="V1098" t="n">
        <v>7.574109245612703</v>
      </c>
      <c r="W1098" s="12" t="n">
        <v>45015</v>
      </c>
      <c r="X1098" t="n">
        <v>7.5</v>
      </c>
      <c r="Y1098" s="12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2" t="n">
        <v>45008</v>
      </c>
      <c r="H1099" t="inlineStr"/>
      <c r="J1099" t="n">
        <v>19250</v>
      </c>
      <c r="L1099" t="n">
        <v>5.574109245612703</v>
      </c>
      <c r="M1099" s="12" t="n">
        <v>45013</v>
      </c>
      <c r="N1099" t="n">
        <v>5.5</v>
      </c>
      <c r="O1099" s="12" t="n">
        <v>45018</v>
      </c>
      <c r="P1099" t="n">
        <v>23</v>
      </c>
      <c r="Q1099" t="inlineStr">
        <is>
          <t>SI</t>
        </is>
      </c>
      <c r="T1099" t="n">
        <v>19250</v>
      </c>
      <c r="V1099" t="n">
        <v>7.574109245612703</v>
      </c>
      <c r="W1099" s="12" t="n">
        <v>45015</v>
      </c>
      <c r="X1099" t="n">
        <v>7.5</v>
      </c>
      <c r="Y1099" s="12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2" t="n">
        <v>45008</v>
      </c>
      <c r="H1100" t="inlineStr"/>
      <c r="J1100" t="n">
        <v>24260</v>
      </c>
      <c r="L1100" t="n">
        <v>5.574109245612703</v>
      </c>
      <c r="M1100" s="12" t="n">
        <v>45013</v>
      </c>
      <c r="N1100" t="n">
        <v>5.5</v>
      </c>
      <c r="O1100" s="12" t="n">
        <v>45018</v>
      </c>
      <c r="P1100" t="n">
        <v>23</v>
      </c>
      <c r="Q1100" t="inlineStr">
        <is>
          <t>SI</t>
        </is>
      </c>
      <c r="T1100" t="n">
        <v>24260</v>
      </c>
      <c r="V1100" t="n">
        <v>7.574109245612703</v>
      </c>
      <c r="W1100" s="12" t="n">
        <v>45015</v>
      </c>
      <c r="X1100" t="n">
        <v>7.5</v>
      </c>
      <c r="Y1100" s="12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2" t="n">
        <v>45025</v>
      </c>
      <c r="H1101" t="inlineStr"/>
      <c r="J1101" t="n">
        <v>23148</v>
      </c>
      <c r="L1101" t="n">
        <v>5.574109245612703</v>
      </c>
      <c r="M1101" s="12" t="n">
        <v>45030</v>
      </c>
      <c r="N1101" t="n">
        <v>5.5</v>
      </c>
      <c r="O1101" s="12" t="n">
        <v>45035</v>
      </c>
      <c r="P1101" t="n">
        <v>9</v>
      </c>
      <c r="Q1101" t="inlineStr">
        <is>
          <t>SI</t>
        </is>
      </c>
      <c r="T1101" t="n">
        <v>23148</v>
      </c>
      <c r="V1101" t="n">
        <v>7.574109245612703</v>
      </c>
      <c r="W1101" s="12" t="n">
        <v>45032</v>
      </c>
      <c r="X1101" t="n">
        <v>7.5</v>
      </c>
      <c r="Y1101" s="12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45013</v>
      </c>
      <c r="H1102" t="inlineStr"/>
      <c r="J1102" t="n">
        <v>23961.08</v>
      </c>
      <c r="L1102" t="n">
        <v>5.574109245612703</v>
      </c>
      <c r="M1102" s="12" t="n">
        <v>45018</v>
      </c>
      <c r="N1102" t="n">
        <v>5.5</v>
      </c>
      <c r="O1102" s="12" t="n">
        <v>45023</v>
      </c>
      <c r="P1102" t="n">
        <v>19</v>
      </c>
      <c r="Q1102" t="inlineStr">
        <is>
          <t>SI</t>
        </is>
      </c>
      <c r="T1102" t="n">
        <v>23961.08</v>
      </c>
      <c r="V1102" t="n">
        <v>7.574109245612703</v>
      </c>
      <c r="W1102" s="12" t="n">
        <v>45020</v>
      </c>
      <c r="X1102" t="n">
        <v>7.5</v>
      </c>
      <c r="Y1102" s="12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45012</v>
      </c>
      <c r="H1103" t="inlineStr"/>
      <c r="J1103" t="n">
        <v>24769.37</v>
      </c>
      <c r="L1103" t="n">
        <v>5.574109245612703</v>
      </c>
      <c r="M1103" s="12" t="n">
        <v>45017</v>
      </c>
      <c r="N1103" t="n">
        <v>5.5</v>
      </c>
      <c r="O1103" s="12" t="n">
        <v>45022</v>
      </c>
      <c r="P1103" t="n">
        <v>20</v>
      </c>
      <c r="Q1103" t="inlineStr">
        <is>
          <t>SI</t>
        </is>
      </c>
      <c r="T1103" t="n">
        <v>24769.37</v>
      </c>
      <c r="V1103" t="n">
        <v>7.574109245612703</v>
      </c>
      <c r="W1103" s="12" t="n">
        <v>45019</v>
      </c>
      <c r="X1103" t="n">
        <v>7.5</v>
      </c>
      <c r="Y1103" s="12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2" t="n">
        <v>45012</v>
      </c>
      <c r="H1104" t="inlineStr"/>
      <c r="J1104" t="n">
        <v>22995.59</v>
      </c>
      <c r="L1104" t="n">
        <v>5.574109245612703</v>
      </c>
      <c r="M1104" s="12" t="n">
        <v>45017</v>
      </c>
      <c r="N1104" t="n">
        <v>5.5</v>
      </c>
      <c r="O1104" s="12" t="n">
        <v>45022</v>
      </c>
      <c r="P1104" t="n">
        <v>20</v>
      </c>
      <c r="Q1104" t="inlineStr">
        <is>
          <t>SI</t>
        </is>
      </c>
      <c r="T1104" t="n">
        <v>22995.59</v>
      </c>
      <c r="V1104" t="n">
        <v>7.574109245612703</v>
      </c>
      <c r="W1104" s="12" t="n">
        <v>45019</v>
      </c>
      <c r="X1104" t="n">
        <v>7.5</v>
      </c>
      <c r="Y1104" s="12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2" t="n">
        <v>45012</v>
      </c>
      <c r="H1105" t="inlineStr"/>
      <c r="J1105" t="n">
        <v>23012.19</v>
      </c>
      <c r="L1105" t="n">
        <v>5.574109245612703</v>
      </c>
      <c r="M1105" s="12" t="n">
        <v>45017</v>
      </c>
      <c r="N1105" t="n">
        <v>5.5</v>
      </c>
      <c r="O1105" s="12" t="n">
        <v>45022</v>
      </c>
      <c r="P1105" t="n">
        <v>20</v>
      </c>
      <c r="Q1105" t="inlineStr">
        <is>
          <t>SI</t>
        </is>
      </c>
      <c r="T1105" t="n">
        <v>23012.19</v>
      </c>
      <c r="V1105" t="n">
        <v>7.574109245612703</v>
      </c>
      <c r="W1105" s="12" t="n">
        <v>45019</v>
      </c>
      <c r="X1105" t="n">
        <v>7.5</v>
      </c>
      <c r="Y1105" s="12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2" t="n">
        <v>45013</v>
      </c>
      <c r="H1106" t="inlineStr"/>
      <c r="J1106" t="n">
        <v>25001.83</v>
      </c>
      <c r="L1106" t="n">
        <v>5.574109245612703</v>
      </c>
      <c r="M1106" s="12" t="n">
        <v>45018</v>
      </c>
      <c r="N1106" t="n">
        <v>5.5</v>
      </c>
      <c r="O1106" s="12" t="n">
        <v>45023</v>
      </c>
      <c r="P1106" t="n">
        <v>19</v>
      </c>
      <c r="Q1106" t="inlineStr">
        <is>
          <t>SI</t>
        </is>
      </c>
      <c r="T1106" t="n">
        <v>25001.83</v>
      </c>
      <c r="V1106" t="n">
        <v>7.574109245612703</v>
      </c>
      <c r="W1106" s="12" t="n">
        <v>45020</v>
      </c>
      <c r="X1106" t="n">
        <v>7.5</v>
      </c>
      <c r="Y1106" s="12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2" t="n">
        <v>44996</v>
      </c>
      <c r="H1107" t="inlineStr"/>
      <c r="I1107" t="n">
        <v>23999.91559</v>
      </c>
      <c r="L1107" t="n">
        <v>7.5</v>
      </c>
      <c r="M1107" s="12" t="n">
        <v>45003</v>
      </c>
      <c r="N1107" t="n">
        <v>9.5</v>
      </c>
      <c r="O1107" s="12" t="n">
        <v>45012</v>
      </c>
      <c r="P1107" t="n">
        <v>4</v>
      </c>
      <c r="Q1107" t="inlineStr">
        <is>
          <t>SI</t>
        </is>
      </c>
      <c r="S1107" t="n">
        <v>23999.91559</v>
      </c>
      <c r="V1107" t="n">
        <v>9.5</v>
      </c>
      <c r="W1107" s="12" t="n">
        <v>45005</v>
      </c>
      <c r="X1107" t="n">
        <v>11.5</v>
      </c>
      <c r="Y1107" s="12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2" t="n">
        <v>45013</v>
      </c>
      <c r="H1108" t="inlineStr"/>
      <c r="J1108" t="n">
        <v>24000</v>
      </c>
      <c r="L1108" t="n">
        <v>5.574109245612703</v>
      </c>
      <c r="M1108" s="12" t="n">
        <v>45018</v>
      </c>
      <c r="N1108" t="n">
        <v>5.5</v>
      </c>
      <c r="O1108" s="12" t="n">
        <v>45023</v>
      </c>
      <c r="P1108" t="n">
        <v>19</v>
      </c>
      <c r="Q1108" t="inlineStr">
        <is>
          <t>SI</t>
        </is>
      </c>
      <c r="T1108" t="n">
        <v>24000</v>
      </c>
      <c r="V1108" t="n">
        <v>7.574109245612703</v>
      </c>
      <c r="W1108" s="12" t="n">
        <v>45020</v>
      </c>
      <c r="X1108" t="n">
        <v>7.5</v>
      </c>
      <c r="Y1108" s="12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2" t="n">
        <v>45025</v>
      </c>
      <c r="H1109" t="inlineStr"/>
      <c r="J1109" t="n">
        <v>23654.3</v>
      </c>
      <c r="L1109" t="n">
        <v>5.574109245612703</v>
      </c>
      <c r="M1109" s="12" t="n">
        <v>45030</v>
      </c>
      <c r="N1109" t="n">
        <v>5.5</v>
      </c>
      <c r="O1109" s="12" t="n">
        <v>45035</v>
      </c>
      <c r="P1109" t="n">
        <v>9</v>
      </c>
      <c r="Q1109" t="inlineStr">
        <is>
          <t>SI</t>
        </is>
      </c>
      <c r="T1109" t="n">
        <v>23654.3</v>
      </c>
      <c r="V1109" t="n">
        <v>7.574109245612703</v>
      </c>
      <c r="W1109" s="12" t="n">
        <v>45032</v>
      </c>
      <c r="X1109" t="n">
        <v>7.5</v>
      </c>
      <c r="Y1109" s="12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2" t="n">
        <v>45013</v>
      </c>
      <c r="H1110" t="inlineStr"/>
      <c r="J1110" t="n">
        <v>13340</v>
      </c>
      <c r="L1110" t="n">
        <v>5.574109245612703</v>
      </c>
      <c r="M1110" s="12" t="n">
        <v>45018</v>
      </c>
      <c r="N1110" t="n">
        <v>5.5</v>
      </c>
      <c r="O1110" s="12" t="n">
        <v>45023</v>
      </c>
      <c r="P1110" t="n">
        <v>19</v>
      </c>
      <c r="Q1110" t="inlineStr">
        <is>
          <t>SI</t>
        </is>
      </c>
      <c r="T1110" t="n">
        <v>13340</v>
      </c>
      <c r="V1110" t="n">
        <v>7.574109245612703</v>
      </c>
      <c r="W1110" s="12" t="n">
        <v>45020</v>
      </c>
      <c r="X1110" t="n">
        <v>7.5</v>
      </c>
      <c r="Y1110" s="12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2" t="n">
        <v>45013</v>
      </c>
      <c r="H1111" t="inlineStr"/>
      <c r="J1111" t="n">
        <v>10700</v>
      </c>
      <c r="L1111" t="n">
        <v>5.574109245612703</v>
      </c>
      <c r="M1111" s="12" t="n">
        <v>45018</v>
      </c>
      <c r="N1111" t="n">
        <v>5.5</v>
      </c>
      <c r="O1111" s="12" t="n">
        <v>45023</v>
      </c>
      <c r="P1111" t="n">
        <v>19</v>
      </c>
      <c r="Q1111" t="inlineStr">
        <is>
          <t>SI</t>
        </is>
      </c>
      <c r="T1111" t="n">
        <v>10700</v>
      </c>
      <c r="V1111" t="n">
        <v>7.574109245612703</v>
      </c>
      <c r="W1111" s="12" t="n">
        <v>45020</v>
      </c>
      <c r="X1111" t="n">
        <v>7.5</v>
      </c>
      <c r="Y1111" s="12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2" t="n">
        <v>45025</v>
      </c>
      <c r="H1112" t="inlineStr"/>
      <c r="J1112" t="n">
        <v>23250</v>
      </c>
      <c r="L1112" t="n">
        <v>5.574109245612703</v>
      </c>
      <c r="M1112" s="12" t="n">
        <v>45030</v>
      </c>
      <c r="N1112" t="n">
        <v>5.5</v>
      </c>
      <c r="O1112" s="12" t="n">
        <v>45035</v>
      </c>
      <c r="P1112" t="n">
        <v>9</v>
      </c>
      <c r="Q1112" t="inlineStr">
        <is>
          <t>SI</t>
        </is>
      </c>
      <c r="T1112" t="n">
        <v>23250</v>
      </c>
      <c r="V1112" t="n">
        <v>7.574109245612703</v>
      </c>
      <c r="W1112" s="12" t="n">
        <v>45032</v>
      </c>
      <c r="X1112" t="n">
        <v>7.5</v>
      </c>
      <c r="Y1112" s="12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2" t="n">
        <v>45012</v>
      </c>
      <c r="H1113" t="inlineStr"/>
      <c r="J1113" t="n">
        <v>23940</v>
      </c>
      <c r="L1113" t="n">
        <v>5.574109245612703</v>
      </c>
      <c r="M1113" s="12" t="n">
        <v>45017</v>
      </c>
      <c r="N1113" t="n">
        <v>5.5</v>
      </c>
      <c r="O1113" s="12" t="n">
        <v>45022</v>
      </c>
      <c r="P1113" t="n">
        <v>20</v>
      </c>
      <c r="Q1113" t="inlineStr">
        <is>
          <t>SI</t>
        </is>
      </c>
      <c r="T1113" t="n">
        <v>23940</v>
      </c>
      <c r="V1113" t="n">
        <v>7.574109245612703</v>
      </c>
      <c r="W1113" s="12" t="n">
        <v>45019</v>
      </c>
      <c r="X1113" t="n">
        <v>7.5</v>
      </c>
      <c r="Y1113" s="12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2" t="n">
        <v>45013</v>
      </c>
      <c r="H1114" t="inlineStr"/>
      <c r="J1114" t="n">
        <v>24340</v>
      </c>
      <c r="L1114" t="n">
        <v>5.574109245612703</v>
      </c>
      <c r="M1114" s="12" t="n">
        <v>45018</v>
      </c>
      <c r="N1114" t="n">
        <v>5.5</v>
      </c>
      <c r="O1114" s="12" t="n">
        <v>45023</v>
      </c>
      <c r="P1114" t="n">
        <v>19</v>
      </c>
      <c r="Q1114" t="inlineStr">
        <is>
          <t>SI</t>
        </is>
      </c>
      <c r="T1114" t="n">
        <v>24340</v>
      </c>
      <c r="V1114" t="n">
        <v>7.574109245612703</v>
      </c>
      <c r="W1114" s="12" t="n">
        <v>45020</v>
      </c>
      <c r="X1114" t="n">
        <v>7.5</v>
      </c>
      <c r="Y1114" s="12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2" t="n">
        <v>45025</v>
      </c>
      <c r="H1115" t="inlineStr"/>
      <c r="J1115" t="n">
        <v>24160</v>
      </c>
      <c r="L1115" t="n">
        <v>5.574109245612703</v>
      </c>
      <c r="M1115" s="12" t="n">
        <v>45030</v>
      </c>
      <c r="N1115" t="n">
        <v>5.5</v>
      </c>
      <c r="O1115" s="12" t="n">
        <v>45035</v>
      </c>
      <c r="P1115" t="n">
        <v>9</v>
      </c>
      <c r="Q1115" t="inlineStr">
        <is>
          <t>SI</t>
        </is>
      </c>
      <c r="T1115" t="n">
        <v>24160</v>
      </c>
      <c r="V1115" t="n">
        <v>7.574109245612703</v>
      </c>
      <c r="W1115" s="12" t="n">
        <v>45032</v>
      </c>
      <c r="X1115" t="n">
        <v>7.5</v>
      </c>
      <c r="Y1115" s="12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2" t="n">
        <v>45013</v>
      </c>
      <c r="H1116" t="inlineStr"/>
      <c r="J1116" t="n">
        <v>19958.048</v>
      </c>
      <c r="L1116" t="n">
        <v>7.5</v>
      </c>
      <c r="M1116" s="12" t="n">
        <v>45020</v>
      </c>
      <c r="N1116" t="n">
        <v>9.5</v>
      </c>
      <c r="O1116" s="12" t="n">
        <v>45029</v>
      </c>
      <c r="P1116" t="n">
        <v>14</v>
      </c>
      <c r="Q1116" t="inlineStr">
        <is>
          <t>SI</t>
        </is>
      </c>
      <c r="T1116" t="n">
        <v>19958.048</v>
      </c>
      <c r="V1116" t="n">
        <v>9.5</v>
      </c>
      <c r="W1116" s="12" t="n">
        <v>45022</v>
      </c>
      <c r="X1116" t="n">
        <v>11.5</v>
      </c>
      <c r="Y1116" s="12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2" t="n">
        <v>45013</v>
      </c>
      <c r="H1117" t="inlineStr"/>
      <c r="J1117" t="n">
        <v>19958.048</v>
      </c>
      <c r="L1117" t="n">
        <v>7.5</v>
      </c>
      <c r="M1117" s="12" t="n">
        <v>45020</v>
      </c>
      <c r="N1117" t="n">
        <v>9.5</v>
      </c>
      <c r="O1117" s="12" t="n">
        <v>45029</v>
      </c>
      <c r="P1117" t="n">
        <v>14</v>
      </c>
      <c r="Q1117" t="inlineStr">
        <is>
          <t>SI</t>
        </is>
      </c>
      <c r="T1117" t="n">
        <v>19958.048</v>
      </c>
      <c r="V1117" t="n">
        <v>9.5</v>
      </c>
      <c r="W1117" s="12" t="n">
        <v>45022</v>
      </c>
      <c r="X1117" t="n">
        <v>11.5</v>
      </c>
      <c r="Y1117" s="12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2" t="n">
        <v>44997</v>
      </c>
      <c r="H1118" t="inlineStr"/>
      <c r="I1118" t="n">
        <v>18143.68</v>
      </c>
      <c r="L1118" t="n">
        <v>7.5</v>
      </c>
      <c r="M1118" s="12" t="n">
        <v>45004</v>
      </c>
      <c r="N1118" t="n">
        <v>9.5</v>
      </c>
      <c r="O1118" s="12" t="n">
        <v>45013</v>
      </c>
      <c r="P1118" t="n">
        <v>3</v>
      </c>
      <c r="Q1118" t="inlineStr">
        <is>
          <t>SI</t>
        </is>
      </c>
      <c r="S1118" t="n">
        <v>18143.68</v>
      </c>
      <c r="V1118" t="n">
        <v>9.5</v>
      </c>
      <c r="W1118" s="12" t="n">
        <v>45006</v>
      </c>
      <c r="X1118" t="n">
        <v>11.5</v>
      </c>
      <c r="Y1118" s="12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2" t="n">
        <v>45006</v>
      </c>
      <c r="H1119" t="inlineStr"/>
      <c r="J1119" t="n">
        <v>12800.7654</v>
      </c>
      <c r="L1119" t="n">
        <v>7.5</v>
      </c>
      <c r="M1119" s="12" t="n">
        <v>45013</v>
      </c>
      <c r="N1119" t="n">
        <v>9.5</v>
      </c>
      <c r="O1119" s="12" t="n">
        <v>45022</v>
      </c>
      <c r="P1119" t="n">
        <v>20</v>
      </c>
      <c r="Q1119" t="inlineStr">
        <is>
          <t>SI</t>
        </is>
      </c>
      <c r="T1119" t="n">
        <v>12800.7654</v>
      </c>
      <c r="V1119" t="n">
        <v>9.5</v>
      </c>
      <c r="W1119" s="12" t="n">
        <v>45015</v>
      </c>
      <c r="X1119" t="n">
        <v>11.5</v>
      </c>
      <c r="Y1119" s="12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2" t="n">
        <v>45006</v>
      </c>
      <c r="H1120" t="inlineStr"/>
      <c r="J1120" t="n">
        <v>7995.742875</v>
      </c>
      <c r="L1120" t="n">
        <v>7.5</v>
      </c>
      <c r="M1120" s="12" t="n">
        <v>45013</v>
      </c>
      <c r="N1120" t="n">
        <v>9.5</v>
      </c>
      <c r="O1120" s="12" t="n">
        <v>45022</v>
      </c>
      <c r="P1120" t="n">
        <v>20</v>
      </c>
      <c r="Q1120" t="inlineStr">
        <is>
          <t>SI</t>
        </is>
      </c>
      <c r="T1120" t="n">
        <v>7995.742875</v>
      </c>
      <c r="V1120" t="n">
        <v>9.5</v>
      </c>
      <c r="W1120" s="12" t="n">
        <v>45015</v>
      </c>
      <c r="X1120" t="n">
        <v>11.5</v>
      </c>
      <c r="Y1120" s="12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2" t="n">
        <v>45013</v>
      </c>
      <c r="H1121" t="inlineStr"/>
      <c r="J1121" t="n">
        <v>19020</v>
      </c>
      <c r="L1121" t="n">
        <v>5.574109245612703</v>
      </c>
      <c r="M1121" s="12" t="n">
        <v>45018</v>
      </c>
      <c r="N1121" t="n">
        <v>5.5</v>
      </c>
      <c r="O1121" s="12" t="n">
        <v>45023</v>
      </c>
      <c r="P1121" t="n">
        <v>19</v>
      </c>
      <c r="Q1121" t="inlineStr">
        <is>
          <t>SI</t>
        </is>
      </c>
      <c r="T1121" t="n">
        <v>19020</v>
      </c>
      <c r="V1121" t="n">
        <v>7.574109245612703</v>
      </c>
      <c r="W1121" s="12" t="n">
        <v>45020</v>
      </c>
      <c r="X1121" t="n">
        <v>7.5</v>
      </c>
      <c r="Y1121" s="12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2" t="n">
        <v>45013</v>
      </c>
      <c r="H1122" t="inlineStr"/>
      <c r="J1122" t="n">
        <v>4980</v>
      </c>
      <c r="L1122" t="n">
        <v>5.574109245612703</v>
      </c>
      <c r="M1122" s="12" t="n">
        <v>45018</v>
      </c>
      <c r="N1122" t="n">
        <v>5.5</v>
      </c>
      <c r="O1122" s="12" t="n">
        <v>45023</v>
      </c>
      <c r="P1122" t="n">
        <v>19</v>
      </c>
      <c r="Q1122" t="inlineStr">
        <is>
          <t>SI</t>
        </is>
      </c>
      <c r="T1122" t="n">
        <v>4980</v>
      </c>
      <c r="V1122" t="n">
        <v>7.574109245612703</v>
      </c>
      <c r="W1122" s="12" t="n">
        <v>45020</v>
      </c>
      <c r="X1122" t="n">
        <v>7.5</v>
      </c>
      <c r="Y1122" s="12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2" t="n">
        <v>45013</v>
      </c>
      <c r="H1123" t="inlineStr"/>
      <c r="J1123" t="n">
        <v>24340</v>
      </c>
      <c r="L1123" t="n">
        <v>5.574109245612703</v>
      </c>
      <c r="M1123" s="12" t="n">
        <v>45018</v>
      </c>
      <c r="N1123" t="n">
        <v>5.5</v>
      </c>
      <c r="O1123" s="12" t="n">
        <v>45023</v>
      </c>
      <c r="P1123" t="n">
        <v>19</v>
      </c>
      <c r="Q1123" t="inlineStr">
        <is>
          <t>SI</t>
        </is>
      </c>
      <c r="T1123" t="n">
        <v>24340</v>
      </c>
      <c r="V1123" t="n">
        <v>7.574109245612703</v>
      </c>
      <c r="W1123" s="12" t="n">
        <v>45020</v>
      </c>
      <c r="X1123" t="n">
        <v>7.5</v>
      </c>
      <c r="Y1123" s="12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2" t="n">
        <v>44998</v>
      </c>
      <c r="H1124" t="inlineStr"/>
      <c r="I1124" t="n">
        <v>24004.08864</v>
      </c>
      <c r="L1124" t="n">
        <v>7.5</v>
      </c>
      <c r="M1124" s="12" t="n">
        <v>45005</v>
      </c>
      <c r="N1124" t="n">
        <v>9.5</v>
      </c>
      <c r="O1124" s="12" t="n">
        <v>45014</v>
      </c>
      <c r="P1124" t="n">
        <v>2</v>
      </c>
      <c r="Q1124" t="inlineStr">
        <is>
          <t>Mes 4</t>
        </is>
      </c>
      <c r="S1124" t="n">
        <v>24004.08864</v>
      </c>
      <c r="V1124" t="n">
        <v>9.5</v>
      </c>
      <c r="W1124" s="12" t="n">
        <v>45007</v>
      </c>
      <c r="X1124" t="n">
        <v>11.5</v>
      </c>
      <c r="Y1124" s="12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2" t="n">
        <v>44998</v>
      </c>
      <c r="H1125" t="inlineStr"/>
      <c r="I1125" t="n">
        <v>19758.46752</v>
      </c>
      <c r="L1125" t="n">
        <v>7.5</v>
      </c>
      <c r="M1125" s="12" t="n">
        <v>45005</v>
      </c>
      <c r="N1125" t="n">
        <v>9.5</v>
      </c>
      <c r="O1125" s="12" t="n">
        <v>45014</v>
      </c>
      <c r="P1125" t="n">
        <v>2</v>
      </c>
      <c r="Q1125" t="inlineStr">
        <is>
          <t>Mes 4</t>
        </is>
      </c>
      <c r="S1125" t="n">
        <v>19758.46752</v>
      </c>
      <c r="V1125" t="n">
        <v>9.5</v>
      </c>
      <c r="W1125" s="12" t="n">
        <v>45007</v>
      </c>
      <c r="X1125" t="n">
        <v>11.5</v>
      </c>
      <c r="Y1125" s="12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2" t="n">
        <v>44991</v>
      </c>
      <c r="H1126" t="inlineStr"/>
      <c r="I1126" t="n">
        <v>24017.36</v>
      </c>
      <c r="L1126" t="n">
        <v>5.449612403100775</v>
      </c>
      <c r="M1126" s="12" t="n">
        <v>44996</v>
      </c>
      <c r="N1126" t="n">
        <v>10</v>
      </c>
      <c r="O1126" s="12" t="n">
        <v>45006</v>
      </c>
      <c r="P1126" t="n">
        <v>9</v>
      </c>
      <c r="Q1126" t="inlineStr">
        <is>
          <t>SI</t>
        </is>
      </c>
      <c r="S1126" t="n">
        <v>24017.36</v>
      </c>
      <c r="V1126" t="n">
        <v>7.449612403100775</v>
      </c>
      <c r="W1126" s="12" t="n">
        <v>44998</v>
      </c>
      <c r="X1126" t="n">
        <v>12</v>
      </c>
      <c r="Y1126" s="12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2" t="n">
        <v>45001</v>
      </c>
      <c r="H1127" t="inlineStr"/>
      <c r="I1127" t="n">
        <v>24002.03</v>
      </c>
      <c r="L1127" t="n">
        <v>5.449612403100775</v>
      </c>
      <c r="M1127" s="12" t="n">
        <v>45006</v>
      </c>
      <c r="N1127" t="n">
        <v>10</v>
      </c>
      <c r="O1127" s="12" t="n">
        <v>45016</v>
      </c>
      <c r="P1127" t="n">
        <v>0</v>
      </c>
      <c r="Q1127" t="inlineStr">
        <is>
          <t>Mes 4</t>
        </is>
      </c>
      <c r="S1127" t="n">
        <v>24002.03</v>
      </c>
      <c r="V1127" t="n">
        <v>7.449612403100775</v>
      </c>
      <c r="W1127" s="12" t="n">
        <v>45008</v>
      </c>
      <c r="X1127" t="n">
        <v>12</v>
      </c>
      <c r="Y1127" s="12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2" t="n">
        <v>44991</v>
      </c>
      <c r="H1128" t="inlineStr"/>
      <c r="I1128" t="n">
        <v>21600</v>
      </c>
      <c r="L1128" t="n">
        <v>5.449612403100775</v>
      </c>
      <c r="M1128" s="12" t="n">
        <v>44996</v>
      </c>
      <c r="N1128" t="n">
        <v>10</v>
      </c>
      <c r="O1128" s="12" t="n">
        <v>45006</v>
      </c>
      <c r="P1128" t="n">
        <v>9</v>
      </c>
      <c r="Q1128" t="inlineStr">
        <is>
          <t>SI</t>
        </is>
      </c>
      <c r="S1128" t="n">
        <v>21600</v>
      </c>
      <c r="V1128" t="n">
        <v>7.449612403100775</v>
      </c>
      <c r="W1128" s="12" t="n">
        <v>44998</v>
      </c>
      <c r="X1128" t="n">
        <v>12</v>
      </c>
      <c r="Y1128" s="12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2" t="n">
        <v>45008</v>
      </c>
      <c r="H1129" t="inlineStr"/>
      <c r="J1129" t="n">
        <v>23994.11415</v>
      </c>
      <c r="L1129" t="n">
        <v>7.5</v>
      </c>
      <c r="M1129" s="12" t="n">
        <v>45015</v>
      </c>
      <c r="N1129" t="n">
        <v>9.5</v>
      </c>
      <c r="O1129" s="12" t="n">
        <v>45024</v>
      </c>
      <c r="P1129" t="n">
        <v>18</v>
      </c>
      <c r="Q1129" t="inlineStr">
        <is>
          <t>SI</t>
        </is>
      </c>
      <c r="T1129" t="n">
        <v>23994.11415</v>
      </c>
      <c r="V1129" t="n">
        <v>9.5</v>
      </c>
      <c r="W1129" s="12" t="n">
        <v>45017</v>
      </c>
      <c r="X1129" t="n">
        <v>11.5</v>
      </c>
      <c r="Y1129" s="12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2" t="n">
        <v>45008</v>
      </c>
      <c r="H1130" t="inlineStr"/>
      <c r="J1130" t="n">
        <v>24000</v>
      </c>
      <c r="L1130" t="n">
        <v>5.574109245612703</v>
      </c>
      <c r="M1130" s="12" t="n">
        <v>45013</v>
      </c>
      <c r="N1130" t="n">
        <v>5.5</v>
      </c>
      <c r="O1130" s="12" t="n">
        <v>45018</v>
      </c>
      <c r="P1130" t="n">
        <v>23</v>
      </c>
      <c r="Q1130" t="inlineStr">
        <is>
          <t>SI</t>
        </is>
      </c>
      <c r="T1130" t="n">
        <v>24000</v>
      </c>
      <c r="V1130" t="n">
        <v>7.574109245612703</v>
      </c>
      <c r="W1130" s="12" t="n">
        <v>45015</v>
      </c>
      <c r="X1130" t="n">
        <v>7.5</v>
      </c>
      <c r="Y1130" s="12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2" t="n">
        <v>45012</v>
      </c>
      <c r="H1131" t="inlineStr"/>
      <c r="J1131" t="n">
        <v>22894.81</v>
      </c>
      <c r="L1131" t="n">
        <v>5.574109245612703</v>
      </c>
      <c r="M1131" s="12" t="n">
        <v>45017</v>
      </c>
      <c r="N1131" t="n">
        <v>5.5</v>
      </c>
      <c r="O1131" s="12" t="n">
        <v>45022</v>
      </c>
      <c r="P1131" t="n">
        <v>20</v>
      </c>
      <c r="Q1131" t="inlineStr">
        <is>
          <t>SI</t>
        </is>
      </c>
      <c r="T1131" t="n">
        <v>22894.81</v>
      </c>
      <c r="V1131" t="n">
        <v>7.574109245612703</v>
      </c>
      <c r="W1131" s="12" t="n">
        <v>45019</v>
      </c>
      <c r="X1131" t="n">
        <v>7.5</v>
      </c>
      <c r="Y1131" s="12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2" t="n">
        <v>45012</v>
      </c>
      <c r="H1132" t="inlineStr"/>
      <c r="J1132" t="n">
        <v>24300</v>
      </c>
      <c r="L1132" t="n">
        <v>5.574109245612703</v>
      </c>
      <c r="M1132" s="12" t="n">
        <v>45017</v>
      </c>
      <c r="N1132" t="n">
        <v>5.5</v>
      </c>
      <c r="O1132" s="12" t="n">
        <v>45022</v>
      </c>
      <c r="P1132" t="n">
        <v>20</v>
      </c>
      <c r="Q1132" t="inlineStr">
        <is>
          <t>SI</t>
        </is>
      </c>
      <c r="T1132" t="n">
        <v>24300</v>
      </c>
      <c r="V1132" t="n">
        <v>7.574109245612703</v>
      </c>
      <c r="W1132" s="12" t="n">
        <v>45019</v>
      </c>
      <c r="X1132" t="n">
        <v>7.5</v>
      </c>
      <c r="Y1132" s="12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2" t="n">
        <v>45012</v>
      </c>
      <c r="H1133" t="inlineStr"/>
      <c r="J1133" t="n">
        <v>1997.34</v>
      </c>
      <c r="L1133" t="n">
        <v>4.830303030303031</v>
      </c>
      <c r="M1133" s="12" t="n">
        <v>45016</v>
      </c>
      <c r="N1133" t="n">
        <v>15</v>
      </c>
      <c r="O1133" s="12" t="n">
        <v>45031</v>
      </c>
      <c r="P1133" t="n">
        <v>12</v>
      </c>
      <c r="Q1133" t="inlineStr">
        <is>
          <t>SI</t>
        </is>
      </c>
      <c r="T1133" t="n">
        <v>1997.34</v>
      </c>
      <c r="V1133" t="n">
        <v>6.830303030303031</v>
      </c>
      <c r="W1133" s="12" t="n">
        <v>45018</v>
      </c>
      <c r="X1133" t="n">
        <v>17</v>
      </c>
      <c r="Y1133" s="12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2" t="n">
        <v>45012</v>
      </c>
      <c r="H1134" t="inlineStr"/>
      <c r="J1134" t="n">
        <v>2000</v>
      </c>
      <c r="L1134" t="n">
        <v>4.830303030303031</v>
      </c>
      <c r="M1134" s="12" t="n">
        <v>45016</v>
      </c>
      <c r="N1134" t="n">
        <v>15</v>
      </c>
      <c r="O1134" s="12" t="n">
        <v>45031</v>
      </c>
      <c r="P1134" t="n">
        <v>12</v>
      </c>
      <c r="Q1134" t="inlineStr">
        <is>
          <t>SI</t>
        </is>
      </c>
      <c r="T1134" t="n">
        <v>2000</v>
      </c>
      <c r="V1134" t="n">
        <v>6.830303030303031</v>
      </c>
      <c r="W1134" s="12" t="n">
        <v>45018</v>
      </c>
      <c r="X1134" t="n">
        <v>17</v>
      </c>
      <c r="Y1134" s="12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2" t="n">
        <v>45012</v>
      </c>
      <c r="H1135" t="inlineStr"/>
      <c r="J1135" t="n">
        <v>2000</v>
      </c>
      <c r="L1135" t="n">
        <v>4.830303030303031</v>
      </c>
      <c r="M1135" s="12" t="n">
        <v>45016</v>
      </c>
      <c r="N1135" t="n">
        <v>15</v>
      </c>
      <c r="O1135" s="12" t="n">
        <v>45031</v>
      </c>
      <c r="P1135" t="n">
        <v>12</v>
      </c>
      <c r="Q1135" t="inlineStr">
        <is>
          <t>SI</t>
        </is>
      </c>
      <c r="T1135" t="n">
        <v>2000</v>
      </c>
      <c r="V1135" t="n">
        <v>6.830303030303031</v>
      </c>
      <c r="W1135" s="12" t="n">
        <v>45018</v>
      </c>
      <c r="X1135" t="n">
        <v>17</v>
      </c>
      <c r="Y1135" s="12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2" t="n">
        <v>45012</v>
      </c>
      <c r="H1136" t="inlineStr"/>
      <c r="J1136" t="n">
        <v>4014.68</v>
      </c>
      <c r="L1136" t="n">
        <v>4.830303030303031</v>
      </c>
      <c r="M1136" s="12" t="n">
        <v>45016</v>
      </c>
      <c r="N1136" t="n">
        <v>15</v>
      </c>
      <c r="O1136" s="12" t="n">
        <v>45031</v>
      </c>
      <c r="P1136" t="n">
        <v>12</v>
      </c>
      <c r="Q1136" t="inlineStr">
        <is>
          <t>SI</t>
        </is>
      </c>
      <c r="T1136" t="n">
        <v>4014.68</v>
      </c>
      <c r="V1136" t="n">
        <v>6.830303030303031</v>
      </c>
      <c r="W1136" s="12" t="n">
        <v>45018</v>
      </c>
      <c r="X1136" t="n">
        <v>17</v>
      </c>
      <c r="Y1136" s="12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2" t="n">
        <v>45012</v>
      </c>
      <c r="H1137" t="inlineStr"/>
      <c r="J1137" t="n">
        <v>3010</v>
      </c>
      <c r="L1137" t="n">
        <v>4.830303030303031</v>
      </c>
      <c r="M1137" s="12" t="n">
        <v>45016</v>
      </c>
      <c r="N1137" t="n">
        <v>15</v>
      </c>
      <c r="O1137" s="12" t="n">
        <v>45031</v>
      </c>
      <c r="P1137" t="n">
        <v>12</v>
      </c>
      <c r="Q1137" t="inlineStr">
        <is>
          <t>SI</t>
        </is>
      </c>
      <c r="T1137" t="n">
        <v>3010</v>
      </c>
      <c r="V1137" t="n">
        <v>6.830303030303031</v>
      </c>
      <c r="W1137" s="12" t="n">
        <v>45018</v>
      </c>
      <c r="X1137" t="n">
        <v>17</v>
      </c>
      <c r="Y1137" s="12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2" t="n">
        <v>45012</v>
      </c>
      <c r="H1138" t="inlineStr"/>
      <c r="J1138" t="n">
        <v>5009.08</v>
      </c>
      <c r="L1138" t="n">
        <v>4.830303030303031</v>
      </c>
      <c r="M1138" s="12" t="n">
        <v>45016</v>
      </c>
      <c r="N1138" t="n">
        <v>15</v>
      </c>
      <c r="O1138" s="12" t="n">
        <v>45031</v>
      </c>
      <c r="P1138" t="n">
        <v>12</v>
      </c>
      <c r="Q1138" t="inlineStr">
        <is>
          <t>SI</t>
        </is>
      </c>
      <c r="T1138" t="n">
        <v>5009.08</v>
      </c>
      <c r="V1138" t="n">
        <v>6.830303030303031</v>
      </c>
      <c r="W1138" s="12" t="n">
        <v>45018</v>
      </c>
      <c r="X1138" t="n">
        <v>17</v>
      </c>
      <c r="Y1138" s="12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2" t="n">
        <v>45012</v>
      </c>
      <c r="H1139" t="inlineStr"/>
      <c r="J1139" t="n">
        <v>6010.09</v>
      </c>
      <c r="L1139" t="n">
        <v>4.830303030303031</v>
      </c>
      <c r="M1139" s="12" t="n">
        <v>45016</v>
      </c>
      <c r="N1139" t="n">
        <v>15</v>
      </c>
      <c r="O1139" s="12" t="n">
        <v>45031</v>
      </c>
      <c r="P1139" t="n">
        <v>12</v>
      </c>
      <c r="Q1139" t="inlineStr">
        <is>
          <t>SI</t>
        </is>
      </c>
      <c r="T1139" t="n">
        <v>6010.09</v>
      </c>
      <c r="V1139" t="n">
        <v>6.830303030303031</v>
      </c>
      <c r="W1139" s="12" t="n">
        <v>45018</v>
      </c>
      <c r="X1139" t="n">
        <v>17</v>
      </c>
      <c r="Y1139" s="12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2" t="n">
        <v>45056</v>
      </c>
      <c r="H1140" t="inlineStr"/>
      <c r="K1140" t="n">
        <v>24000</v>
      </c>
      <c r="L1140" t="n">
        <v>5.142011834319526</v>
      </c>
      <c r="M1140" s="12" t="n">
        <v>45061</v>
      </c>
      <c r="N1140" t="n">
        <v>7.5</v>
      </c>
      <c r="O1140" s="13" t="n">
        <v>45068</v>
      </c>
      <c r="P1140" t="n">
        <v>8</v>
      </c>
      <c r="Q1140" t="inlineStr">
        <is>
          <t>SI</t>
        </is>
      </c>
      <c r="U1140" s="14" t="n">
        <v>24000</v>
      </c>
      <c r="V1140" t="n">
        <v>7.142011834319526</v>
      </c>
      <c r="W1140" s="12" t="n">
        <v>45063</v>
      </c>
      <c r="X1140" t="n">
        <v>9.5</v>
      </c>
      <c r="Y1140" s="12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2" t="n">
        <v>45056</v>
      </c>
      <c r="H1141" t="inlineStr"/>
      <c r="K1141" t="n">
        <v>24000</v>
      </c>
      <c r="L1141" t="n">
        <v>5.142011834319526</v>
      </c>
      <c r="M1141" s="12" t="n">
        <v>45061</v>
      </c>
      <c r="N1141" t="n">
        <v>7.5</v>
      </c>
      <c r="O1141" s="13" t="n">
        <v>45068</v>
      </c>
      <c r="P1141" t="n">
        <v>8</v>
      </c>
      <c r="Q1141" t="inlineStr">
        <is>
          <t>SI</t>
        </is>
      </c>
      <c r="U1141" s="14" t="n">
        <v>24000</v>
      </c>
      <c r="V1141" t="n">
        <v>7.142011834319526</v>
      </c>
      <c r="W1141" s="12" t="n">
        <v>45063</v>
      </c>
      <c r="X1141" t="n">
        <v>9.5</v>
      </c>
      <c r="Y1141" s="12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2" t="n">
        <v>45012</v>
      </c>
      <c r="H1142" t="inlineStr"/>
      <c r="J1142" t="n">
        <v>12500</v>
      </c>
      <c r="L1142" t="n">
        <v>5.574109245612703</v>
      </c>
      <c r="M1142" s="12" t="n">
        <v>45017</v>
      </c>
      <c r="N1142" t="n">
        <v>5.5</v>
      </c>
      <c r="O1142" s="12" t="n">
        <v>45022</v>
      </c>
      <c r="P1142" t="n">
        <v>20</v>
      </c>
      <c r="Q1142" t="inlineStr">
        <is>
          <t>SI</t>
        </is>
      </c>
      <c r="T1142" t="n">
        <v>12500</v>
      </c>
      <c r="V1142" t="n">
        <v>7.574109245612703</v>
      </c>
      <c r="W1142" s="12" t="n">
        <v>45019</v>
      </c>
      <c r="X1142" t="n">
        <v>7.5</v>
      </c>
      <c r="Y1142" s="12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2" t="n">
        <v>45012</v>
      </c>
      <c r="H1143" t="inlineStr"/>
      <c r="J1143" t="n">
        <v>12500</v>
      </c>
      <c r="L1143" t="n">
        <v>5.574109245612703</v>
      </c>
      <c r="M1143" s="12" t="n">
        <v>45017</v>
      </c>
      <c r="N1143" t="n">
        <v>5.5</v>
      </c>
      <c r="O1143" s="12" t="n">
        <v>45022</v>
      </c>
      <c r="P1143" t="n">
        <v>20</v>
      </c>
      <c r="Q1143" t="inlineStr">
        <is>
          <t>SI</t>
        </is>
      </c>
      <c r="T1143" t="n">
        <v>12500</v>
      </c>
      <c r="V1143" t="n">
        <v>7.574109245612703</v>
      </c>
      <c r="W1143" s="12" t="n">
        <v>45019</v>
      </c>
      <c r="X1143" t="n">
        <v>7.5</v>
      </c>
      <c r="Y1143" s="12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2" t="n">
        <v>44991</v>
      </c>
      <c r="H1144" t="inlineStr"/>
      <c r="I1144" t="n">
        <v>19954</v>
      </c>
      <c r="L1144" t="n">
        <v>5.449612403100775</v>
      </c>
      <c r="M1144" s="12" t="n">
        <v>44996</v>
      </c>
      <c r="N1144" t="n">
        <v>10</v>
      </c>
      <c r="O1144" s="12" t="n">
        <v>45006</v>
      </c>
      <c r="P1144" t="n">
        <v>9</v>
      </c>
      <c r="Q1144" t="inlineStr">
        <is>
          <t>SI</t>
        </is>
      </c>
      <c r="S1144" t="n">
        <v>19954</v>
      </c>
      <c r="V1144" t="n">
        <v>7.449612403100775</v>
      </c>
      <c r="W1144" s="12" t="n">
        <v>44998</v>
      </c>
      <c r="X1144" t="n">
        <v>12</v>
      </c>
      <c r="Y1144" s="12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2" t="n">
        <v>44991</v>
      </c>
      <c r="H1145" t="inlineStr"/>
      <c r="I1145" t="n">
        <v>24005.76</v>
      </c>
      <c r="L1145" t="n">
        <v>5.449612403100775</v>
      </c>
      <c r="M1145" s="12" t="n">
        <v>44996</v>
      </c>
      <c r="N1145" t="n">
        <v>10</v>
      </c>
      <c r="O1145" s="12" t="n">
        <v>45006</v>
      </c>
      <c r="P1145" t="n">
        <v>9</v>
      </c>
      <c r="Q1145" t="inlineStr">
        <is>
          <t>SI</t>
        </is>
      </c>
      <c r="S1145" t="n">
        <v>24005.76</v>
      </c>
      <c r="V1145" t="n">
        <v>7.449612403100775</v>
      </c>
      <c r="W1145" s="12" t="n">
        <v>44998</v>
      </c>
      <c r="X1145" t="n">
        <v>12</v>
      </c>
      <c r="Y1145" s="12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2" t="n">
        <v>44991</v>
      </c>
      <c r="H1146" t="inlineStr"/>
      <c r="I1146" t="n">
        <v>24005.22</v>
      </c>
      <c r="L1146" t="n">
        <v>5.449612403100775</v>
      </c>
      <c r="M1146" s="12" t="n">
        <v>44996</v>
      </c>
      <c r="N1146" t="n">
        <v>10</v>
      </c>
      <c r="O1146" s="12" t="n">
        <v>45006</v>
      </c>
      <c r="P1146" t="n">
        <v>9</v>
      </c>
      <c r="Q1146" t="inlineStr">
        <is>
          <t>SI</t>
        </is>
      </c>
      <c r="S1146" t="n">
        <v>24005.22</v>
      </c>
      <c r="V1146" t="n">
        <v>7.449612403100775</v>
      </c>
      <c r="W1146" s="12" t="n">
        <v>44998</v>
      </c>
      <c r="X1146" t="n">
        <v>12</v>
      </c>
      <c r="Y1146" s="12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2" t="n">
        <v>45029</v>
      </c>
      <c r="H1147" t="inlineStr"/>
      <c r="K1147" t="n">
        <v>24000</v>
      </c>
      <c r="L1147" t="n">
        <v>4.830303030303031</v>
      </c>
      <c r="M1147" s="12" t="n">
        <v>45033</v>
      </c>
      <c r="N1147" t="n">
        <v>15</v>
      </c>
      <c r="O1147" s="13" t="n">
        <v>45048</v>
      </c>
      <c r="P1147" t="n">
        <v>23</v>
      </c>
      <c r="Q1147" t="inlineStr">
        <is>
          <t>SI</t>
        </is>
      </c>
      <c r="T1147" t="n">
        <v>24000</v>
      </c>
      <c r="V1147" t="n">
        <v>6.830303030303031</v>
      </c>
      <c r="W1147" s="12" t="n">
        <v>45035</v>
      </c>
      <c r="X1147" t="n">
        <v>17</v>
      </c>
      <c r="Y1147" s="12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2" t="n">
        <v>45029</v>
      </c>
      <c r="H1148" t="inlineStr"/>
      <c r="K1148" t="n">
        <v>14004.02</v>
      </c>
      <c r="L1148" t="n">
        <v>4.830303030303031</v>
      </c>
      <c r="M1148" s="12" t="n">
        <v>45033</v>
      </c>
      <c r="N1148" t="n">
        <v>15</v>
      </c>
      <c r="O1148" s="13" t="n">
        <v>45048</v>
      </c>
      <c r="P1148" t="n">
        <v>23</v>
      </c>
      <c r="Q1148" t="inlineStr">
        <is>
          <t>SI</t>
        </is>
      </c>
      <c r="T1148" t="n">
        <v>14004.02</v>
      </c>
      <c r="V1148" t="n">
        <v>6.830303030303031</v>
      </c>
      <c r="W1148" s="12" t="n">
        <v>45035</v>
      </c>
      <c r="X1148" t="n">
        <v>17</v>
      </c>
      <c r="Y1148" s="12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2" t="n">
        <v>45029</v>
      </c>
      <c r="H1149" t="inlineStr"/>
      <c r="K1149" t="n">
        <v>3001.94</v>
      </c>
      <c r="L1149" t="n">
        <v>4.830303030303031</v>
      </c>
      <c r="M1149" s="12" t="n">
        <v>45033</v>
      </c>
      <c r="N1149" t="n">
        <v>15</v>
      </c>
      <c r="O1149" s="13" t="n">
        <v>45048</v>
      </c>
      <c r="P1149" t="n">
        <v>23</v>
      </c>
      <c r="Q1149" t="inlineStr">
        <is>
          <t>SI</t>
        </is>
      </c>
      <c r="T1149" t="n">
        <v>3001.94</v>
      </c>
      <c r="V1149" t="n">
        <v>6.830303030303031</v>
      </c>
      <c r="W1149" s="12" t="n">
        <v>45035</v>
      </c>
      <c r="X1149" t="n">
        <v>17</v>
      </c>
      <c r="Y1149" s="12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2" t="n">
        <v>45029</v>
      </c>
      <c r="H1150" t="inlineStr"/>
      <c r="K1150" t="n">
        <v>3006.18</v>
      </c>
      <c r="L1150" t="n">
        <v>4.830303030303031</v>
      </c>
      <c r="M1150" s="12" t="n">
        <v>45033</v>
      </c>
      <c r="N1150" t="n">
        <v>15</v>
      </c>
      <c r="O1150" s="13" t="n">
        <v>45048</v>
      </c>
      <c r="P1150" t="n">
        <v>23</v>
      </c>
      <c r="Q1150" t="inlineStr">
        <is>
          <t>SI</t>
        </is>
      </c>
      <c r="T1150" t="n">
        <v>3006.18</v>
      </c>
      <c r="V1150" t="n">
        <v>6.830303030303031</v>
      </c>
      <c r="W1150" s="12" t="n">
        <v>45035</v>
      </c>
      <c r="X1150" t="n">
        <v>17</v>
      </c>
      <c r="Y1150" s="12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2" t="n">
        <v>45029</v>
      </c>
      <c r="H1151" t="inlineStr"/>
      <c r="K1151" t="n">
        <v>4006.9</v>
      </c>
      <c r="L1151" t="n">
        <v>4.830303030303031</v>
      </c>
      <c r="M1151" s="12" t="n">
        <v>45033</v>
      </c>
      <c r="N1151" t="n">
        <v>15</v>
      </c>
      <c r="O1151" s="13" t="n">
        <v>45048</v>
      </c>
      <c r="P1151" t="n">
        <v>23</v>
      </c>
      <c r="Q1151" t="inlineStr">
        <is>
          <t>SI</t>
        </is>
      </c>
      <c r="T1151" t="n">
        <v>4006.9</v>
      </c>
      <c r="V1151" t="n">
        <v>6.830303030303031</v>
      </c>
      <c r="W1151" s="12" t="n">
        <v>45035</v>
      </c>
      <c r="X1151" t="n">
        <v>17</v>
      </c>
      <c r="Y1151" s="12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2" t="n">
        <v>45029</v>
      </c>
      <c r="H1152" t="inlineStr"/>
      <c r="K1152" t="n">
        <v>4017.34</v>
      </c>
      <c r="L1152" t="n">
        <v>4.830303030303031</v>
      </c>
      <c r="M1152" s="12" t="n">
        <v>45033</v>
      </c>
      <c r="N1152" t="n">
        <v>15</v>
      </c>
      <c r="O1152" s="13" t="n">
        <v>45048</v>
      </c>
      <c r="P1152" t="n">
        <v>23</v>
      </c>
      <c r="Q1152" t="inlineStr">
        <is>
          <t>SI</t>
        </is>
      </c>
      <c r="T1152" t="n">
        <v>4017.34</v>
      </c>
      <c r="V1152" t="n">
        <v>6.830303030303031</v>
      </c>
      <c r="W1152" s="12" t="n">
        <v>45035</v>
      </c>
      <c r="X1152" t="n">
        <v>17</v>
      </c>
      <c r="Y1152" s="12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2" t="n">
        <v>45029</v>
      </c>
      <c r="H1153" t="inlineStr"/>
      <c r="K1153" t="n">
        <v>3006.5</v>
      </c>
      <c r="L1153" t="n">
        <v>4.830303030303031</v>
      </c>
      <c r="M1153" s="12" t="n">
        <v>45033</v>
      </c>
      <c r="N1153" t="n">
        <v>15</v>
      </c>
      <c r="O1153" s="13" t="n">
        <v>45048</v>
      </c>
      <c r="P1153" t="n">
        <v>23</v>
      </c>
      <c r="Q1153" t="inlineStr">
        <is>
          <t>SI</t>
        </is>
      </c>
      <c r="T1153" t="n">
        <v>3006.5</v>
      </c>
      <c r="V1153" t="n">
        <v>6.830303030303031</v>
      </c>
      <c r="W1153" s="12" t="n">
        <v>45035</v>
      </c>
      <c r="X1153" t="n">
        <v>17</v>
      </c>
      <c r="Y1153" s="12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2" t="n">
        <v>45029</v>
      </c>
      <c r="H1154" t="inlineStr"/>
      <c r="K1154" t="n">
        <v>3010.78</v>
      </c>
      <c r="L1154" t="n">
        <v>4.830303030303031</v>
      </c>
      <c r="M1154" s="12" t="n">
        <v>45033</v>
      </c>
      <c r="N1154" t="n">
        <v>15</v>
      </c>
      <c r="O1154" s="13" t="n">
        <v>45048</v>
      </c>
      <c r="P1154" t="n">
        <v>23</v>
      </c>
      <c r="Q1154" t="inlineStr">
        <is>
          <t>SI</t>
        </is>
      </c>
      <c r="T1154" t="n">
        <v>3010.78</v>
      </c>
      <c r="V1154" t="n">
        <v>6.830303030303031</v>
      </c>
      <c r="W1154" s="12" t="n">
        <v>45035</v>
      </c>
      <c r="X1154" t="n">
        <v>17</v>
      </c>
      <c r="Y1154" s="12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2" t="n">
        <v>45029</v>
      </c>
      <c r="H1155" t="inlineStr"/>
      <c r="K1155" t="n">
        <v>14004.97</v>
      </c>
      <c r="L1155" t="n">
        <v>4.830303030303031</v>
      </c>
      <c r="M1155" s="12" t="n">
        <v>45033</v>
      </c>
      <c r="N1155" t="n">
        <v>15</v>
      </c>
      <c r="O1155" s="13" t="n">
        <v>45048</v>
      </c>
      <c r="P1155" t="n">
        <v>23</v>
      </c>
      <c r="Q1155" t="inlineStr">
        <is>
          <t>SI</t>
        </is>
      </c>
      <c r="T1155" t="n">
        <v>14004.97</v>
      </c>
      <c r="V1155" t="n">
        <v>6.830303030303031</v>
      </c>
      <c r="W1155" s="12" t="n">
        <v>45035</v>
      </c>
      <c r="X1155" t="n">
        <v>17</v>
      </c>
      <c r="Y1155" s="12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2" t="n">
        <v>45015</v>
      </c>
      <c r="H1156" t="inlineStr"/>
      <c r="J1156" t="n">
        <v>19977.47081</v>
      </c>
      <c r="L1156" t="n">
        <v>7.5</v>
      </c>
      <c r="M1156" s="12" t="n">
        <v>45022</v>
      </c>
      <c r="N1156" t="n">
        <v>9.5</v>
      </c>
      <c r="O1156" s="12" t="n">
        <v>45031</v>
      </c>
      <c r="P1156" t="n">
        <v>12</v>
      </c>
      <c r="Q1156" t="inlineStr">
        <is>
          <t>SI</t>
        </is>
      </c>
      <c r="T1156" t="n">
        <v>19977.47081</v>
      </c>
      <c r="V1156" t="n">
        <v>9.5</v>
      </c>
      <c r="W1156" s="12" t="n">
        <v>45024</v>
      </c>
      <c r="X1156" t="n">
        <v>11.5</v>
      </c>
      <c r="Y1156" s="12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2" t="n">
        <v>45015</v>
      </c>
      <c r="H1157" t="inlineStr"/>
      <c r="J1157" t="n">
        <v>24022.23232</v>
      </c>
      <c r="L1157" t="n">
        <v>7.5</v>
      </c>
      <c r="M1157" s="12" t="n">
        <v>45022</v>
      </c>
      <c r="N1157" t="n">
        <v>9.5</v>
      </c>
      <c r="O1157" s="12" t="n">
        <v>45031</v>
      </c>
      <c r="P1157" t="n">
        <v>12</v>
      </c>
      <c r="Q1157" t="inlineStr">
        <is>
          <t>SI</t>
        </is>
      </c>
      <c r="T1157" t="n">
        <v>24022.23232</v>
      </c>
      <c r="V1157" t="n">
        <v>9.5</v>
      </c>
      <c r="W1157" s="12" t="n">
        <v>45024</v>
      </c>
      <c r="X1157" t="n">
        <v>11.5</v>
      </c>
      <c r="Y1157" s="12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2" t="n">
        <v>44991</v>
      </c>
      <c r="H1158" t="inlineStr"/>
      <c r="I1158" t="n">
        <v>24009.77</v>
      </c>
      <c r="L1158" t="n">
        <v>5.449612403100775</v>
      </c>
      <c r="M1158" s="12" t="n">
        <v>44996</v>
      </c>
      <c r="N1158" t="n">
        <v>10</v>
      </c>
      <c r="O1158" s="12" t="n">
        <v>45006</v>
      </c>
      <c r="P1158" t="n">
        <v>9</v>
      </c>
      <c r="Q1158" t="inlineStr">
        <is>
          <t>SI</t>
        </is>
      </c>
      <c r="S1158" t="n">
        <v>24009.77</v>
      </c>
      <c r="V1158" t="n">
        <v>7.449612403100775</v>
      </c>
      <c r="W1158" s="12" t="n">
        <v>44998</v>
      </c>
      <c r="X1158" t="n">
        <v>12</v>
      </c>
      <c r="Y1158" s="12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2" t="n">
        <v>44991</v>
      </c>
      <c r="H1159" t="inlineStr"/>
      <c r="I1159" t="n">
        <v>21600</v>
      </c>
      <c r="L1159" t="n">
        <v>5.449612403100775</v>
      </c>
      <c r="M1159" s="12" t="n">
        <v>44996</v>
      </c>
      <c r="N1159" t="n">
        <v>10</v>
      </c>
      <c r="O1159" s="12" t="n">
        <v>45006</v>
      </c>
      <c r="P1159" t="n">
        <v>9</v>
      </c>
      <c r="Q1159" t="inlineStr">
        <is>
          <t>SI</t>
        </is>
      </c>
      <c r="S1159" t="n">
        <v>21600</v>
      </c>
      <c r="V1159" t="n">
        <v>7.449612403100775</v>
      </c>
      <c r="W1159" s="12" t="n">
        <v>44998</v>
      </c>
      <c r="X1159" t="n">
        <v>12</v>
      </c>
      <c r="Y1159" s="12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2" t="n">
        <v>45001</v>
      </c>
      <c r="H1160" t="inlineStr"/>
      <c r="I1160" t="n">
        <v>20400</v>
      </c>
      <c r="L1160" t="n">
        <v>5.449612403100775</v>
      </c>
      <c r="M1160" s="12" t="n">
        <v>45006</v>
      </c>
      <c r="N1160" t="n">
        <v>10</v>
      </c>
      <c r="O1160" s="12" t="n">
        <v>45016</v>
      </c>
      <c r="P1160" t="n">
        <v>0</v>
      </c>
      <c r="Q1160" t="inlineStr">
        <is>
          <t>Mes 4</t>
        </is>
      </c>
      <c r="S1160" t="n">
        <v>20400</v>
      </c>
      <c r="V1160" t="n">
        <v>7.449612403100775</v>
      </c>
      <c r="W1160" s="12" t="n">
        <v>45008</v>
      </c>
      <c r="X1160" t="n">
        <v>12</v>
      </c>
      <c r="Y1160" s="12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2" t="n">
        <v>44997</v>
      </c>
      <c r="H1161" t="inlineStr"/>
      <c r="I1161" t="n">
        <v>19958.048</v>
      </c>
      <c r="L1161" t="n">
        <v>7.5</v>
      </c>
      <c r="M1161" s="12" t="n">
        <v>45004</v>
      </c>
      <c r="N1161" t="n">
        <v>9.5</v>
      </c>
      <c r="O1161" s="12" t="n">
        <v>45013</v>
      </c>
      <c r="P1161" t="n">
        <v>3</v>
      </c>
      <c r="Q1161" t="inlineStr">
        <is>
          <t>SI</t>
        </is>
      </c>
      <c r="S1161" t="n">
        <v>19958.048</v>
      </c>
      <c r="V1161" t="n">
        <v>9.5</v>
      </c>
      <c r="W1161" s="12" t="n">
        <v>45006</v>
      </c>
      <c r="X1161" t="n">
        <v>11.5</v>
      </c>
      <c r="Y1161" s="12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2" t="n">
        <v>45004</v>
      </c>
      <c r="H1162" t="inlineStr"/>
      <c r="J1162" t="n">
        <v>19958.048</v>
      </c>
      <c r="L1162" t="n">
        <v>7.5</v>
      </c>
      <c r="M1162" s="12" t="n">
        <v>45011</v>
      </c>
      <c r="N1162" t="n">
        <v>9.5</v>
      </c>
      <c r="O1162" s="12" t="n">
        <v>45020</v>
      </c>
      <c r="P1162" t="n">
        <v>22</v>
      </c>
      <c r="Q1162" t="inlineStr">
        <is>
          <t>SI</t>
        </is>
      </c>
      <c r="S1162" t="n">
        <v>19958.048</v>
      </c>
      <c r="V1162" t="n">
        <v>9.5</v>
      </c>
      <c r="W1162" s="12" t="n">
        <v>45013</v>
      </c>
      <c r="X1162" t="n">
        <v>11.5</v>
      </c>
      <c r="Y1162" s="12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2" t="n">
        <v>45007</v>
      </c>
      <c r="H1163" t="inlineStr"/>
      <c r="J1163" t="n">
        <v>19958.048</v>
      </c>
      <c r="L1163" t="n">
        <v>7.5</v>
      </c>
      <c r="M1163" s="12" t="n">
        <v>45014</v>
      </c>
      <c r="N1163" t="n">
        <v>9.5</v>
      </c>
      <c r="O1163" s="12" t="n">
        <v>45023</v>
      </c>
      <c r="P1163" t="n">
        <v>19</v>
      </c>
      <c r="Q1163" t="inlineStr">
        <is>
          <t>SI</t>
        </is>
      </c>
      <c r="T1163" t="n">
        <v>19958.048</v>
      </c>
      <c r="V1163" t="n">
        <v>9.5</v>
      </c>
      <c r="W1163" s="12" t="n">
        <v>45016</v>
      </c>
      <c r="X1163" t="n">
        <v>11.5</v>
      </c>
      <c r="Y1163" s="12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2" t="n">
        <v>45008</v>
      </c>
      <c r="H1164" t="inlineStr"/>
      <c r="J1164" t="n">
        <v>9979.023999999999</v>
      </c>
      <c r="L1164" t="n">
        <v>7.5</v>
      </c>
      <c r="M1164" s="12" t="n">
        <v>45015</v>
      </c>
      <c r="N1164" t="n">
        <v>9.5</v>
      </c>
      <c r="O1164" s="12" t="n">
        <v>45024</v>
      </c>
      <c r="P1164" t="n">
        <v>18</v>
      </c>
      <c r="Q1164" t="inlineStr">
        <is>
          <t>SI</t>
        </is>
      </c>
      <c r="T1164" t="n">
        <v>9979.023999999999</v>
      </c>
      <c r="V1164" t="n">
        <v>9.5</v>
      </c>
      <c r="W1164" s="12" t="n">
        <v>45017</v>
      </c>
      <c r="X1164" t="n">
        <v>11.5</v>
      </c>
      <c r="Y1164" s="12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2" t="n">
        <v>45008</v>
      </c>
      <c r="H1165" t="inlineStr"/>
      <c r="J1165" t="n">
        <v>9979.023999999999</v>
      </c>
      <c r="L1165" t="n">
        <v>7.5</v>
      </c>
      <c r="M1165" s="12" t="n">
        <v>45015</v>
      </c>
      <c r="N1165" t="n">
        <v>9.5</v>
      </c>
      <c r="O1165" s="12" t="n">
        <v>45024</v>
      </c>
      <c r="P1165" t="n">
        <v>18</v>
      </c>
      <c r="Q1165" t="inlineStr">
        <is>
          <t>SI</t>
        </is>
      </c>
      <c r="T1165" t="n">
        <v>9979.023999999999</v>
      </c>
      <c r="V1165" t="n">
        <v>9.5</v>
      </c>
      <c r="W1165" s="12" t="n">
        <v>45017</v>
      </c>
      <c r="X1165" t="n">
        <v>11.5</v>
      </c>
      <c r="Y1165" s="12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2" t="n">
        <v>45007</v>
      </c>
      <c r="H1166" t="inlineStr"/>
      <c r="J1166" t="n">
        <v>18130.02234</v>
      </c>
      <c r="L1166" t="n">
        <v>7.5</v>
      </c>
      <c r="M1166" s="12" t="n">
        <v>45014</v>
      </c>
      <c r="N1166" t="n">
        <v>9.5</v>
      </c>
      <c r="O1166" s="12" t="n">
        <v>45023</v>
      </c>
      <c r="P1166" t="n">
        <v>19</v>
      </c>
      <c r="Q1166" t="inlineStr">
        <is>
          <t>SI</t>
        </is>
      </c>
      <c r="T1166" t="n">
        <v>18130.02234</v>
      </c>
      <c r="V1166" t="n">
        <v>9.5</v>
      </c>
      <c r="W1166" s="12" t="n">
        <v>45016</v>
      </c>
      <c r="X1166" t="n">
        <v>11.5</v>
      </c>
      <c r="Y1166" s="12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2" t="n">
        <v>45008</v>
      </c>
      <c r="H1167" t="inlineStr"/>
      <c r="J1167" t="n">
        <v>19958.048</v>
      </c>
      <c r="L1167" t="n">
        <v>7.5</v>
      </c>
      <c r="M1167" s="12" t="n">
        <v>45015</v>
      </c>
      <c r="N1167" t="n">
        <v>9.5</v>
      </c>
      <c r="O1167" s="12" t="n">
        <v>45024</v>
      </c>
      <c r="P1167" t="n">
        <v>18</v>
      </c>
      <c r="Q1167" t="inlineStr">
        <is>
          <t>SI</t>
        </is>
      </c>
      <c r="T1167" t="n">
        <v>19958.048</v>
      </c>
      <c r="V1167" t="n">
        <v>9.5</v>
      </c>
      <c r="W1167" s="12" t="n">
        <v>45017</v>
      </c>
      <c r="X1167" t="n">
        <v>11.5</v>
      </c>
      <c r="Y1167" s="12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2" t="n">
        <v>45004</v>
      </c>
      <c r="H1168" t="inlineStr"/>
      <c r="J1168" t="n">
        <v>19958.048</v>
      </c>
      <c r="L1168" t="n">
        <v>7.5</v>
      </c>
      <c r="M1168" s="12" t="n">
        <v>45011</v>
      </c>
      <c r="N1168" t="n">
        <v>9.5</v>
      </c>
      <c r="O1168" s="12" t="n">
        <v>45020</v>
      </c>
      <c r="P1168" t="n">
        <v>22</v>
      </c>
      <c r="Q1168" t="inlineStr">
        <is>
          <t>SI</t>
        </is>
      </c>
      <c r="S1168" t="n">
        <v>19958.048</v>
      </c>
      <c r="V1168" t="n">
        <v>9.5</v>
      </c>
      <c r="W1168" s="12" t="n">
        <v>45013</v>
      </c>
      <c r="X1168" t="n">
        <v>11.5</v>
      </c>
      <c r="Y1168" s="12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2" t="n">
        <v>45007</v>
      </c>
      <c r="H1169" t="inlineStr"/>
      <c r="J1169" t="n">
        <v>19958.048</v>
      </c>
      <c r="L1169" t="n">
        <v>7.5</v>
      </c>
      <c r="M1169" s="12" t="n">
        <v>45014</v>
      </c>
      <c r="N1169" t="n">
        <v>9.5</v>
      </c>
      <c r="O1169" s="12" t="n">
        <v>45023</v>
      </c>
      <c r="P1169" t="n">
        <v>19</v>
      </c>
      <c r="Q1169" t="inlineStr">
        <is>
          <t>SI</t>
        </is>
      </c>
      <c r="T1169" t="n">
        <v>19958.048</v>
      </c>
      <c r="V1169" t="n">
        <v>9.5</v>
      </c>
      <c r="W1169" s="12" t="n">
        <v>45016</v>
      </c>
      <c r="X1169" t="n">
        <v>11.5</v>
      </c>
      <c r="Y1169" s="12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2" t="n">
        <v>44996</v>
      </c>
      <c r="H1170" t="inlineStr"/>
      <c r="I1170" t="n">
        <v>19958.048</v>
      </c>
      <c r="L1170" t="n">
        <v>7.5</v>
      </c>
      <c r="M1170" s="12" t="n">
        <v>45003</v>
      </c>
      <c r="N1170" t="n">
        <v>9.5</v>
      </c>
      <c r="O1170" s="12" t="n">
        <v>45012</v>
      </c>
      <c r="P1170" t="n">
        <v>4</v>
      </c>
      <c r="Q1170" t="inlineStr">
        <is>
          <t>SI</t>
        </is>
      </c>
      <c r="S1170" t="n">
        <v>19958.048</v>
      </c>
      <c r="V1170" t="n">
        <v>9.5</v>
      </c>
      <c r="W1170" s="12" t="n">
        <v>45005</v>
      </c>
      <c r="X1170" t="n">
        <v>11.5</v>
      </c>
      <c r="Y1170" s="12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2" t="n">
        <v>45002</v>
      </c>
      <c r="H1171" t="inlineStr"/>
      <c r="I1171" t="n">
        <v>5300</v>
      </c>
      <c r="L1171" t="n">
        <v>5.142011834319526</v>
      </c>
      <c r="M1171" s="12" t="n">
        <v>45007</v>
      </c>
      <c r="N1171" t="n">
        <v>7.5</v>
      </c>
      <c r="O1171" s="12" t="n">
        <v>45014</v>
      </c>
      <c r="P1171" t="n">
        <v>2</v>
      </c>
      <c r="Q1171" t="inlineStr">
        <is>
          <t>Mes 4</t>
        </is>
      </c>
      <c r="T1171" t="n">
        <v>5300</v>
      </c>
      <c r="V1171" t="n">
        <v>7.142011834319526</v>
      </c>
      <c r="W1171" s="12" t="n">
        <v>45009</v>
      </c>
      <c r="X1171" t="n">
        <v>9.5</v>
      </c>
      <c r="Y1171" s="12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2" t="n">
        <v>45002</v>
      </c>
      <c r="H1172" t="inlineStr"/>
      <c r="I1172" t="n">
        <v>14700</v>
      </c>
      <c r="L1172" t="n">
        <v>5.142011834319526</v>
      </c>
      <c r="M1172" s="12" t="n">
        <v>45007</v>
      </c>
      <c r="N1172" t="n">
        <v>7.5</v>
      </c>
      <c r="O1172" s="12" t="n">
        <v>45014</v>
      </c>
      <c r="P1172" t="n">
        <v>2</v>
      </c>
      <c r="Q1172" t="inlineStr">
        <is>
          <t>Mes 4</t>
        </is>
      </c>
      <c r="T1172" t="n">
        <v>14700</v>
      </c>
      <c r="V1172" t="n">
        <v>7.142011834319526</v>
      </c>
      <c r="W1172" s="12" t="n">
        <v>45009</v>
      </c>
      <c r="X1172" t="n">
        <v>9.5</v>
      </c>
      <c r="Y1172" s="12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2" t="n">
        <v>45012</v>
      </c>
      <c r="H1173" t="inlineStr"/>
      <c r="J1173" t="n">
        <v>24015.11</v>
      </c>
      <c r="L1173" t="n">
        <v>5.574109245612703</v>
      </c>
      <c r="M1173" s="12" t="n">
        <v>45017</v>
      </c>
      <c r="N1173" t="n">
        <v>5.5</v>
      </c>
      <c r="O1173" s="12" t="n">
        <v>45022</v>
      </c>
      <c r="P1173" t="n">
        <v>20</v>
      </c>
      <c r="Q1173" t="inlineStr">
        <is>
          <t>SI</t>
        </is>
      </c>
      <c r="T1173" t="n">
        <v>24015.11</v>
      </c>
      <c r="V1173" t="n">
        <v>7.574109245612703</v>
      </c>
      <c r="W1173" s="12" t="n">
        <v>45019</v>
      </c>
      <c r="X1173" t="n">
        <v>7.5</v>
      </c>
      <c r="Y1173" s="12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2" t="n">
        <v>45008</v>
      </c>
      <c r="H1174" t="inlineStr"/>
      <c r="J1174" t="n">
        <v>24000</v>
      </c>
      <c r="L1174" t="n">
        <v>5.574109245612703</v>
      </c>
      <c r="M1174" s="12" t="n">
        <v>45013</v>
      </c>
      <c r="N1174" t="n">
        <v>5.5</v>
      </c>
      <c r="O1174" s="12" t="n">
        <v>45018</v>
      </c>
      <c r="P1174" t="n">
        <v>23</v>
      </c>
      <c r="Q1174" t="inlineStr">
        <is>
          <t>SI</t>
        </is>
      </c>
      <c r="T1174" t="n">
        <v>24000</v>
      </c>
      <c r="V1174" t="n">
        <v>7.574109245612703</v>
      </c>
      <c r="W1174" s="12" t="n">
        <v>45015</v>
      </c>
      <c r="X1174" t="n">
        <v>7.5</v>
      </c>
      <c r="Y1174" s="12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2" t="n">
        <v>45012</v>
      </c>
      <c r="H1175" t="inlineStr"/>
      <c r="J1175" t="n">
        <v>24000</v>
      </c>
      <c r="L1175" t="n">
        <v>5.574109245612703</v>
      </c>
      <c r="M1175" s="12" t="n">
        <v>45017</v>
      </c>
      <c r="N1175" t="n">
        <v>5.5</v>
      </c>
      <c r="O1175" s="12" t="n">
        <v>45022</v>
      </c>
      <c r="P1175" t="n">
        <v>20</v>
      </c>
      <c r="Q1175" t="inlineStr">
        <is>
          <t>SI</t>
        </is>
      </c>
      <c r="T1175" t="n">
        <v>24000</v>
      </c>
      <c r="V1175" t="n">
        <v>7.574109245612703</v>
      </c>
      <c r="W1175" s="12" t="n">
        <v>45019</v>
      </c>
      <c r="X1175" t="n">
        <v>7.5</v>
      </c>
      <c r="Y1175" s="12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2" t="n">
        <v>45012</v>
      </c>
      <c r="H1176" t="inlineStr"/>
      <c r="J1176" t="n">
        <v>24380</v>
      </c>
      <c r="L1176" t="n">
        <v>5.574109245612703</v>
      </c>
      <c r="M1176" s="12" t="n">
        <v>45017</v>
      </c>
      <c r="N1176" t="n">
        <v>5.5</v>
      </c>
      <c r="O1176" s="12" t="n">
        <v>45022</v>
      </c>
      <c r="P1176" t="n">
        <v>20</v>
      </c>
      <c r="Q1176" t="inlineStr">
        <is>
          <t>SI</t>
        </is>
      </c>
      <c r="T1176" t="n">
        <v>24380</v>
      </c>
      <c r="V1176" t="n">
        <v>7.574109245612703</v>
      </c>
      <c r="W1176" s="12" t="n">
        <v>45019</v>
      </c>
      <c r="X1176" t="n">
        <v>7.5</v>
      </c>
      <c r="Y1176" s="12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2" t="n">
        <v>45012</v>
      </c>
      <c r="H1177" t="inlineStr"/>
      <c r="J1177" t="n">
        <v>13515</v>
      </c>
      <c r="L1177" t="n">
        <v>5.574109245612703</v>
      </c>
      <c r="M1177" s="12" t="n">
        <v>45017</v>
      </c>
      <c r="N1177" t="n">
        <v>5.5</v>
      </c>
      <c r="O1177" s="12" t="n">
        <v>45022</v>
      </c>
      <c r="P1177" t="n">
        <v>20</v>
      </c>
      <c r="Q1177" t="inlineStr">
        <is>
          <t>SI</t>
        </is>
      </c>
      <c r="T1177" t="n">
        <v>13515</v>
      </c>
      <c r="V1177" t="n">
        <v>7.574109245612703</v>
      </c>
      <c r="W1177" s="12" t="n">
        <v>45019</v>
      </c>
      <c r="X1177" t="n">
        <v>7.5</v>
      </c>
      <c r="Y1177" s="12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2" t="n">
        <v>45012</v>
      </c>
      <c r="H1178" t="inlineStr"/>
      <c r="J1178" t="n">
        <v>7005</v>
      </c>
      <c r="L1178" t="n">
        <v>5.574109245612703</v>
      </c>
      <c r="M1178" s="12" t="n">
        <v>45017</v>
      </c>
      <c r="N1178" t="n">
        <v>5.5</v>
      </c>
      <c r="O1178" s="12" t="n">
        <v>45022</v>
      </c>
      <c r="P1178" t="n">
        <v>20</v>
      </c>
      <c r="Q1178" t="inlineStr">
        <is>
          <t>SI</t>
        </is>
      </c>
      <c r="T1178" t="n">
        <v>7005</v>
      </c>
      <c r="V1178" t="n">
        <v>7.574109245612703</v>
      </c>
      <c r="W1178" s="12" t="n">
        <v>45019</v>
      </c>
      <c r="X1178" t="n">
        <v>7.5</v>
      </c>
      <c r="Y1178" s="12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2" t="n">
        <v>45012</v>
      </c>
      <c r="H1179" t="inlineStr"/>
      <c r="J1179" t="n">
        <v>24030</v>
      </c>
      <c r="L1179" t="n">
        <v>5.574109245612703</v>
      </c>
      <c r="M1179" s="12" t="n">
        <v>45017</v>
      </c>
      <c r="N1179" t="n">
        <v>5.5</v>
      </c>
      <c r="O1179" s="12" t="n">
        <v>45022</v>
      </c>
      <c r="P1179" t="n">
        <v>20</v>
      </c>
      <c r="Q1179" t="inlineStr">
        <is>
          <t>SI</t>
        </is>
      </c>
      <c r="T1179" t="n">
        <v>24030</v>
      </c>
      <c r="V1179" t="n">
        <v>7.574109245612703</v>
      </c>
      <c r="W1179" s="12" t="n">
        <v>45019</v>
      </c>
      <c r="X1179" t="n">
        <v>7.5</v>
      </c>
      <c r="Y1179" s="12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2" t="n">
        <v>45025</v>
      </c>
      <c r="H1180" t="inlineStr"/>
      <c r="J1180" t="n">
        <v>24800</v>
      </c>
      <c r="L1180" t="n">
        <v>5.574109245612703</v>
      </c>
      <c r="M1180" s="12" t="n">
        <v>45030</v>
      </c>
      <c r="N1180" t="n">
        <v>5.5</v>
      </c>
      <c r="O1180" s="12" t="n">
        <v>45035</v>
      </c>
      <c r="P1180" t="n">
        <v>9</v>
      </c>
      <c r="Q1180" t="inlineStr">
        <is>
          <t>SI</t>
        </is>
      </c>
      <c r="T1180" t="n">
        <v>24800</v>
      </c>
      <c r="V1180" t="n">
        <v>7.574109245612703</v>
      </c>
      <c r="W1180" s="12" t="n">
        <v>45032</v>
      </c>
      <c r="X1180" t="n">
        <v>7.5</v>
      </c>
      <c r="Y1180" s="12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2" t="n">
        <v>45012</v>
      </c>
      <c r="H1181" t="inlineStr"/>
      <c r="J1181" t="n">
        <v>24543.33</v>
      </c>
      <c r="L1181" t="n">
        <v>5.574109245612703</v>
      </c>
      <c r="M1181" s="12" t="n">
        <v>45017</v>
      </c>
      <c r="N1181" t="n">
        <v>5.5</v>
      </c>
      <c r="O1181" s="12" t="n">
        <v>45022</v>
      </c>
      <c r="P1181" t="n">
        <v>20</v>
      </c>
      <c r="Q1181" t="inlineStr">
        <is>
          <t>SI</t>
        </is>
      </c>
      <c r="T1181" t="n">
        <v>24543.33</v>
      </c>
      <c r="V1181" t="n">
        <v>7.574109245612703</v>
      </c>
      <c r="W1181" s="12" t="n">
        <v>45019</v>
      </c>
      <c r="X1181" t="n">
        <v>7.5</v>
      </c>
      <c r="Y1181" s="12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2" t="n">
        <v>45012</v>
      </c>
      <c r="H1182" t="inlineStr"/>
      <c r="J1182" t="n">
        <v>24557.19</v>
      </c>
      <c r="L1182" t="n">
        <v>5.574109245612703</v>
      </c>
      <c r="M1182" s="12" t="n">
        <v>45017</v>
      </c>
      <c r="N1182" t="n">
        <v>5.5</v>
      </c>
      <c r="O1182" s="12" t="n">
        <v>45022</v>
      </c>
      <c r="P1182" t="n">
        <v>20</v>
      </c>
      <c r="Q1182" t="inlineStr">
        <is>
          <t>SI</t>
        </is>
      </c>
      <c r="T1182" t="n">
        <v>24557.19</v>
      </c>
      <c r="V1182" t="n">
        <v>7.574109245612703</v>
      </c>
      <c r="W1182" s="12" t="n">
        <v>45019</v>
      </c>
      <c r="X1182" t="n">
        <v>7.5</v>
      </c>
      <c r="Y1182" s="12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2" t="n">
        <v>45012</v>
      </c>
      <c r="H1183" t="inlineStr"/>
      <c r="J1183" t="n">
        <v>23191.94</v>
      </c>
      <c r="L1183" t="n">
        <v>5.574109245612703</v>
      </c>
      <c r="M1183" s="12" t="n">
        <v>45017</v>
      </c>
      <c r="N1183" t="n">
        <v>5.5</v>
      </c>
      <c r="O1183" s="12" t="n">
        <v>45022</v>
      </c>
      <c r="P1183" t="n">
        <v>20</v>
      </c>
      <c r="Q1183" t="inlineStr">
        <is>
          <t>SI</t>
        </is>
      </c>
      <c r="T1183" t="n">
        <v>23191.94</v>
      </c>
      <c r="V1183" t="n">
        <v>7.574109245612703</v>
      </c>
      <c r="W1183" s="12" t="n">
        <v>45019</v>
      </c>
      <c r="X1183" t="n">
        <v>7.5</v>
      </c>
      <c r="Y1183" s="12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2" t="n">
        <v>45012</v>
      </c>
      <c r="H1184" t="inlineStr"/>
      <c r="J1184" t="n">
        <v>23201.41</v>
      </c>
      <c r="L1184" t="n">
        <v>5.574109245612703</v>
      </c>
      <c r="M1184" s="12" t="n">
        <v>45017</v>
      </c>
      <c r="N1184" t="n">
        <v>5.5</v>
      </c>
      <c r="O1184" s="12" t="n">
        <v>45022</v>
      </c>
      <c r="P1184" t="n">
        <v>20</v>
      </c>
      <c r="Q1184" t="inlineStr">
        <is>
          <t>SI</t>
        </is>
      </c>
      <c r="T1184" t="n">
        <v>23201.41</v>
      </c>
      <c r="V1184" t="n">
        <v>7.574109245612703</v>
      </c>
      <c r="W1184" s="12" t="n">
        <v>45019</v>
      </c>
      <c r="X1184" t="n">
        <v>7.5</v>
      </c>
      <c r="Y1184" s="12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2" t="n">
        <v>45006</v>
      </c>
      <c r="H1185" t="inlineStr"/>
      <c r="J1185" t="n">
        <v>18143.68</v>
      </c>
      <c r="L1185" t="n">
        <v>7.5</v>
      </c>
      <c r="M1185" s="12" t="n">
        <v>45013</v>
      </c>
      <c r="N1185" t="n">
        <v>9.5</v>
      </c>
      <c r="O1185" s="12" t="n">
        <v>45022</v>
      </c>
      <c r="P1185" t="n">
        <v>20</v>
      </c>
      <c r="Q1185" t="inlineStr">
        <is>
          <t>SI</t>
        </is>
      </c>
      <c r="T1185" t="n">
        <v>18143.68</v>
      </c>
      <c r="V1185" t="n">
        <v>9.5</v>
      </c>
      <c r="W1185" s="12" t="n">
        <v>45015</v>
      </c>
      <c r="X1185" t="n">
        <v>11.5</v>
      </c>
      <c r="Y1185" s="12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2" t="n">
        <v>45007</v>
      </c>
      <c r="H1186" t="inlineStr"/>
      <c r="J1186" t="n">
        <v>9979.023999999999</v>
      </c>
      <c r="L1186" t="n">
        <v>7.5</v>
      </c>
      <c r="M1186" s="12" t="n">
        <v>45014</v>
      </c>
      <c r="N1186" t="n">
        <v>9.5</v>
      </c>
      <c r="O1186" s="12" t="n">
        <v>45023</v>
      </c>
      <c r="P1186" t="n">
        <v>19</v>
      </c>
      <c r="Q1186" t="inlineStr">
        <is>
          <t>SI</t>
        </is>
      </c>
      <c r="T1186" t="n">
        <v>9979.023999999999</v>
      </c>
      <c r="V1186" t="n">
        <v>9.5</v>
      </c>
      <c r="W1186" s="12" t="n">
        <v>45016</v>
      </c>
      <c r="X1186" t="n">
        <v>11.5</v>
      </c>
      <c r="Y1186" s="12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2" t="n">
        <v>45007</v>
      </c>
      <c r="H1187" t="inlineStr"/>
      <c r="J1187" t="n">
        <v>9979.023999999999</v>
      </c>
      <c r="L1187" t="n">
        <v>7.5</v>
      </c>
      <c r="M1187" s="12" t="n">
        <v>45014</v>
      </c>
      <c r="N1187" t="n">
        <v>9.5</v>
      </c>
      <c r="O1187" s="12" t="n">
        <v>45023</v>
      </c>
      <c r="P1187" t="n">
        <v>19</v>
      </c>
      <c r="Q1187" t="inlineStr">
        <is>
          <t>SI</t>
        </is>
      </c>
      <c r="T1187" t="n">
        <v>9979.023999999999</v>
      </c>
      <c r="V1187" t="n">
        <v>9.5</v>
      </c>
      <c r="W1187" s="12" t="n">
        <v>45016</v>
      </c>
      <c r="X1187" t="n">
        <v>11.5</v>
      </c>
      <c r="Y1187" s="12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2" t="n">
        <v>45008</v>
      </c>
      <c r="H1188" t="inlineStr"/>
      <c r="J1188" t="n">
        <v>9979.023999999999</v>
      </c>
      <c r="L1188" t="n">
        <v>7.5</v>
      </c>
      <c r="M1188" s="12" t="n">
        <v>45015</v>
      </c>
      <c r="N1188" t="n">
        <v>9.5</v>
      </c>
      <c r="O1188" s="12" t="n">
        <v>45024</v>
      </c>
      <c r="P1188" t="n">
        <v>18</v>
      </c>
      <c r="Q1188" t="inlineStr">
        <is>
          <t>SI</t>
        </is>
      </c>
      <c r="T1188" t="n">
        <v>9979.023999999999</v>
      </c>
      <c r="V1188" t="n">
        <v>9.5</v>
      </c>
      <c r="W1188" s="12" t="n">
        <v>45017</v>
      </c>
      <c r="X1188" t="n">
        <v>11.5</v>
      </c>
      <c r="Y1188" s="12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2" t="n">
        <v>45008</v>
      </c>
      <c r="H1189" t="inlineStr"/>
      <c r="J1189" t="n">
        <v>9979.023999999999</v>
      </c>
      <c r="L1189" t="n">
        <v>7.5</v>
      </c>
      <c r="M1189" s="12" t="n">
        <v>45015</v>
      </c>
      <c r="N1189" t="n">
        <v>9.5</v>
      </c>
      <c r="O1189" s="12" t="n">
        <v>45024</v>
      </c>
      <c r="P1189" t="n">
        <v>18</v>
      </c>
      <c r="Q1189" t="inlineStr">
        <is>
          <t>SI</t>
        </is>
      </c>
      <c r="T1189" t="n">
        <v>9979.023999999999</v>
      </c>
      <c r="V1189" t="n">
        <v>9.5</v>
      </c>
      <c r="W1189" s="12" t="n">
        <v>45017</v>
      </c>
      <c r="X1189" t="n">
        <v>11.5</v>
      </c>
      <c r="Y1189" s="12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2" t="n">
        <v>45015</v>
      </c>
      <c r="H1190" t="inlineStr"/>
      <c r="J1190" t="n">
        <v>19958.048</v>
      </c>
      <c r="L1190" t="n">
        <v>7.5</v>
      </c>
      <c r="M1190" s="12" t="n">
        <v>45022</v>
      </c>
      <c r="N1190" t="n">
        <v>9.5</v>
      </c>
      <c r="O1190" s="12" t="n">
        <v>45031</v>
      </c>
      <c r="P1190" t="n">
        <v>12</v>
      </c>
      <c r="Q1190" t="inlineStr">
        <is>
          <t>SI</t>
        </is>
      </c>
      <c r="T1190" t="n">
        <v>19958.048</v>
      </c>
      <c r="V1190" t="n">
        <v>9.5</v>
      </c>
      <c r="W1190" s="12" t="n">
        <v>45024</v>
      </c>
      <c r="X1190" t="n">
        <v>11.5</v>
      </c>
      <c r="Y1190" s="12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2" t="n">
        <v>45012</v>
      </c>
      <c r="H1191" t="inlineStr"/>
      <c r="J1191" t="n">
        <v>24000</v>
      </c>
      <c r="L1191" t="n">
        <v>5.574109245612703</v>
      </c>
      <c r="M1191" s="12" t="n">
        <v>45017</v>
      </c>
      <c r="N1191" t="n">
        <v>5.5</v>
      </c>
      <c r="O1191" s="12" t="n">
        <v>45022</v>
      </c>
      <c r="P1191" t="n">
        <v>20</v>
      </c>
      <c r="Q1191" t="inlineStr">
        <is>
          <t>SI</t>
        </is>
      </c>
      <c r="T1191" t="n">
        <v>24000</v>
      </c>
      <c r="V1191" t="n">
        <v>7.574109245612703</v>
      </c>
      <c r="W1191" s="12" t="n">
        <v>45019</v>
      </c>
      <c r="X1191" t="n">
        <v>7.5</v>
      </c>
      <c r="Y1191" s="12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2" t="n">
        <v>45025</v>
      </c>
      <c r="H1192" t="inlineStr"/>
      <c r="J1192" t="n">
        <v>19890</v>
      </c>
      <c r="L1192" t="n">
        <v>5.574109245612703</v>
      </c>
      <c r="M1192" s="12" t="n">
        <v>45030</v>
      </c>
      <c r="N1192" t="n">
        <v>5.5</v>
      </c>
      <c r="O1192" s="12" t="n">
        <v>45035</v>
      </c>
      <c r="P1192" t="n">
        <v>9</v>
      </c>
      <c r="Q1192" t="inlineStr">
        <is>
          <t>SI</t>
        </is>
      </c>
      <c r="T1192" t="n">
        <v>19890</v>
      </c>
      <c r="V1192" t="n">
        <v>7.574109245612703</v>
      </c>
      <c r="W1192" s="12" t="n">
        <v>45032</v>
      </c>
      <c r="X1192" t="n">
        <v>7.5</v>
      </c>
      <c r="Y1192" s="12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2" t="n">
        <v>45025</v>
      </c>
      <c r="H1193" t="inlineStr"/>
      <c r="J1193" t="n">
        <v>3060</v>
      </c>
      <c r="L1193" t="n">
        <v>5.574109245612703</v>
      </c>
      <c r="M1193" s="12" t="n">
        <v>45030</v>
      </c>
      <c r="N1193" t="n">
        <v>5.5</v>
      </c>
      <c r="O1193" s="12" t="n">
        <v>45035</v>
      </c>
      <c r="P1193" t="n">
        <v>9</v>
      </c>
      <c r="Q1193" t="inlineStr">
        <is>
          <t>SI</t>
        </is>
      </c>
      <c r="T1193" t="n">
        <v>3060</v>
      </c>
      <c r="V1193" t="n">
        <v>7.574109245612703</v>
      </c>
      <c r="W1193" s="12" t="n">
        <v>45032</v>
      </c>
      <c r="X1193" t="n">
        <v>7.5</v>
      </c>
      <c r="Y1193" s="12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2" t="n">
        <v>45012</v>
      </c>
      <c r="H1194" t="inlineStr"/>
      <c r="J1194" t="n">
        <v>19856.56</v>
      </c>
      <c r="L1194" t="n">
        <v>5.574109245612703</v>
      </c>
      <c r="M1194" s="12" t="n">
        <v>45017</v>
      </c>
      <c r="N1194" t="n">
        <v>5.5</v>
      </c>
      <c r="O1194" s="12" t="n">
        <v>45022</v>
      </c>
      <c r="P1194" t="n">
        <v>20</v>
      </c>
      <c r="Q1194" t="inlineStr">
        <is>
          <t>SI</t>
        </is>
      </c>
      <c r="T1194" t="n">
        <v>19856.56</v>
      </c>
      <c r="V1194" t="n">
        <v>7.574109245612703</v>
      </c>
      <c r="W1194" s="12" t="n">
        <v>45019</v>
      </c>
      <c r="X1194" t="n">
        <v>7.5</v>
      </c>
      <c r="Y1194" s="12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2" t="n">
        <v>45012</v>
      </c>
      <c r="H1195" t="inlineStr"/>
      <c r="J1195" t="n">
        <v>4780.62</v>
      </c>
      <c r="L1195" t="n">
        <v>5.574109245612703</v>
      </c>
      <c r="M1195" s="12" t="n">
        <v>45017</v>
      </c>
      <c r="N1195" t="n">
        <v>5.5</v>
      </c>
      <c r="O1195" s="12" t="n">
        <v>45022</v>
      </c>
      <c r="P1195" t="n">
        <v>20</v>
      </c>
      <c r="Q1195" t="inlineStr">
        <is>
          <t>SI</t>
        </is>
      </c>
      <c r="T1195" t="n">
        <v>4780.62</v>
      </c>
      <c r="V1195" t="n">
        <v>7.574109245612703</v>
      </c>
      <c r="W1195" s="12" t="n">
        <v>45019</v>
      </c>
      <c r="X1195" t="n">
        <v>7.5</v>
      </c>
      <c r="Y1195" s="12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2" t="n">
        <v>45012</v>
      </c>
      <c r="H1196" t="inlineStr"/>
      <c r="J1196" t="n">
        <v>19800</v>
      </c>
      <c r="L1196" t="n">
        <v>5.574109245612703</v>
      </c>
      <c r="M1196" s="12" t="n">
        <v>45017</v>
      </c>
      <c r="N1196" t="n">
        <v>5.5</v>
      </c>
      <c r="O1196" s="12" t="n">
        <v>45022</v>
      </c>
      <c r="P1196" t="n">
        <v>20</v>
      </c>
      <c r="Q1196" t="inlineStr">
        <is>
          <t>SI</t>
        </is>
      </c>
      <c r="T1196" t="n">
        <v>19800</v>
      </c>
      <c r="V1196" t="n">
        <v>7.574109245612703</v>
      </c>
      <c r="W1196" s="12" t="n">
        <v>45019</v>
      </c>
      <c r="X1196" t="n">
        <v>7.5</v>
      </c>
      <c r="Y1196" s="12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2" t="n">
        <v>45007</v>
      </c>
      <c r="H1197" t="inlineStr"/>
      <c r="J1197" t="n">
        <v>9979.023999999999</v>
      </c>
      <c r="L1197" t="n">
        <v>7.5</v>
      </c>
      <c r="M1197" s="12" t="n">
        <v>45014</v>
      </c>
      <c r="N1197" t="n">
        <v>9.5</v>
      </c>
      <c r="O1197" s="12" t="n">
        <v>45023</v>
      </c>
      <c r="P1197" t="n">
        <v>19</v>
      </c>
      <c r="Q1197" t="inlineStr">
        <is>
          <t>SI</t>
        </is>
      </c>
      <c r="T1197" t="n">
        <v>9979.023999999999</v>
      </c>
      <c r="V1197" t="n">
        <v>9.5</v>
      </c>
      <c r="W1197" s="12" t="n">
        <v>45016</v>
      </c>
      <c r="X1197" t="n">
        <v>11.5</v>
      </c>
      <c r="Y1197" s="12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2" t="n">
        <v>45007</v>
      </c>
      <c r="H1198" t="inlineStr"/>
      <c r="J1198" t="n">
        <v>9979.023999999999</v>
      </c>
      <c r="L1198" t="n">
        <v>7.5</v>
      </c>
      <c r="M1198" s="12" t="n">
        <v>45014</v>
      </c>
      <c r="N1198" t="n">
        <v>9.5</v>
      </c>
      <c r="O1198" s="12" t="n">
        <v>45023</v>
      </c>
      <c r="P1198" t="n">
        <v>19</v>
      </c>
      <c r="Q1198" t="inlineStr">
        <is>
          <t>SI</t>
        </is>
      </c>
      <c r="T1198" t="n">
        <v>9979.023999999999</v>
      </c>
      <c r="V1198" t="n">
        <v>9.5</v>
      </c>
      <c r="W1198" s="12" t="n">
        <v>45016</v>
      </c>
      <c r="X1198" t="n">
        <v>11.5</v>
      </c>
      <c r="Y1198" s="12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2" t="n">
        <v>45015</v>
      </c>
      <c r="H1199" t="inlineStr"/>
      <c r="J1199" t="n">
        <v>19958.048</v>
      </c>
      <c r="L1199" t="n">
        <v>7.5</v>
      </c>
      <c r="M1199" s="12" t="n">
        <v>45022</v>
      </c>
      <c r="N1199" t="n">
        <v>9.5</v>
      </c>
      <c r="O1199" s="12" t="n">
        <v>45031</v>
      </c>
      <c r="P1199" t="n">
        <v>12</v>
      </c>
      <c r="Q1199" t="inlineStr">
        <is>
          <t>SI</t>
        </is>
      </c>
      <c r="T1199" t="n">
        <v>19958.048</v>
      </c>
      <c r="V1199" t="n">
        <v>9.5</v>
      </c>
      <c r="W1199" s="12" t="n">
        <v>45024</v>
      </c>
      <c r="X1199" t="n">
        <v>11.5</v>
      </c>
      <c r="Y1199" s="12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2" t="n">
        <v>45015</v>
      </c>
      <c r="H1200" t="inlineStr"/>
      <c r="J1200" t="n">
        <v>19958.048</v>
      </c>
      <c r="L1200" t="n">
        <v>7.5</v>
      </c>
      <c r="M1200" s="12" t="n">
        <v>45022</v>
      </c>
      <c r="N1200" t="n">
        <v>9.5</v>
      </c>
      <c r="O1200" s="12" t="n">
        <v>45031</v>
      </c>
      <c r="P1200" t="n">
        <v>12</v>
      </c>
      <c r="Q1200" t="inlineStr">
        <is>
          <t>SI</t>
        </is>
      </c>
      <c r="T1200" t="n">
        <v>19958.048</v>
      </c>
      <c r="V1200" t="n">
        <v>9.5</v>
      </c>
      <c r="W1200" s="12" t="n">
        <v>45024</v>
      </c>
      <c r="X1200" t="n">
        <v>11.5</v>
      </c>
      <c r="Y1200" s="12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2" t="n">
        <v>44996</v>
      </c>
      <c r="H1201" t="inlineStr"/>
      <c r="I1201" t="n">
        <v>18143.68</v>
      </c>
      <c r="L1201" t="n">
        <v>7.5</v>
      </c>
      <c r="M1201" s="12" t="n">
        <v>45003</v>
      </c>
      <c r="N1201" t="n">
        <v>9.5</v>
      </c>
      <c r="O1201" s="12" t="n">
        <v>45012</v>
      </c>
      <c r="P1201" t="n">
        <v>4</v>
      </c>
      <c r="Q1201" t="inlineStr">
        <is>
          <t>SI</t>
        </is>
      </c>
      <c r="S1201" t="n">
        <v>18143.68</v>
      </c>
      <c r="V1201" t="n">
        <v>9.5</v>
      </c>
      <c r="W1201" s="12" t="n">
        <v>45005</v>
      </c>
      <c r="X1201" t="n">
        <v>11.5</v>
      </c>
      <c r="Y1201" s="12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2" t="n">
        <v>45012</v>
      </c>
      <c r="H1202" t="inlineStr"/>
      <c r="J1202" t="n">
        <v>19477.64</v>
      </c>
      <c r="L1202" t="n">
        <v>5.574109245612703</v>
      </c>
      <c r="M1202" s="12" t="n">
        <v>45017</v>
      </c>
      <c r="N1202" t="n">
        <v>5.5</v>
      </c>
      <c r="O1202" s="12" t="n">
        <v>45022</v>
      </c>
      <c r="P1202" t="n">
        <v>20</v>
      </c>
      <c r="Q1202" t="inlineStr">
        <is>
          <t>SI</t>
        </is>
      </c>
      <c r="T1202" t="n">
        <v>19477.64</v>
      </c>
      <c r="V1202" t="n">
        <v>7.574109245612703</v>
      </c>
      <c r="W1202" s="12" t="n">
        <v>45019</v>
      </c>
      <c r="X1202" t="n">
        <v>7.5</v>
      </c>
      <c r="Y1202" s="12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2" t="n">
        <v>45012</v>
      </c>
      <c r="H1203" t="inlineStr"/>
      <c r="J1203" t="n">
        <v>5541.79</v>
      </c>
      <c r="L1203" t="n">
        <v>5.574109245612703</v>
      </c>
      <c r="M1203" s="12" t="n">
        <v>45017</v>
      </c>
      <c r="N1203" t="n">
        <v>5.5</v>
      </c>
      <c r="O1203" s="12" t="n">
        <v>45022</v>
      </c>
      <c r="P1203" t="n">
        <v>20</v>
      </c>
      <c r="Q1203" t="inlineStr">
        <is>
          <t>SI</t>
        </is>
      </c>
      <c r="T1203" t="n">
        <v>5541.79</v>
      </c>
      <c r="V1203" t="n">
        <v>7.574109245612703</v>
      </c>
      <c r="W1203" s="12" t="n">
        <v>45019</v>
      </c>
      <c r="X1203" t="n">
        <v>7.5</v>
      </c>
      <c r="Y1203" s="12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2" t="n">
        <v>45012</v>
      </c>
      <c r="H1204" t="inlineStr"/>
      <c r="J1204" t="n">
        <v>24014.46</v>
      </c>
      <c r="L1204" t="n">
        <v>5.574109245612703</v>
      </c>
      <c r="M1204" s="12" t="n">
        <v>45017</v>
      </c>
      <c r="N1204" t="n">
        <v>5.5</v>
      </c>
      <c r="O1204" s="12" t="n">
        <v>45022</v>
      </c>
      <c r="P1204" t="n">
        <v>20</v>
      </c>
      <c r="Q1204" t="inlineStr">
        <is>
          <t>SI</t>
        </is>
      </c>
      <c r="T1204" t="n">
        <v>24014.46</v>
      </c>
      <c r="V1204" t="n">
        <v>7.574109245612703</v>
      </c>
      <c r="W1204" s="12" t="n">
        <v>45019</v>
      </c>
      <c r="X1204" t="n">
        <v>7.5</v>
      </c>
      <c r="Y1204" s="12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2" t="n">
        <v>45000</v>
      </c>
      <c r="H1205" t="inlineStr"/>
      <c r="I1205" t="n">
        <v>18660.77488</v>
      </c>
      <c r="L1205" t="n">
        <v>7.5</v>
      </c>
      <c r="M1205" s="12" t="n">
        <v>45007</v>
      </c>
      <c r="N1205" t="n">
        <v>9.5</v>
      </c>
      <c r="O1205" s="12" t="n">
        <v>45016</v>
      </c>
      <c r="P1205" t="n">
        <v>0</v>
      </c>
      <c r="Q1205" t="inlineStr">
        <is>
          <t>Mes 4</t>
        </is>
      </c>
      <c r="S1205" t="n">
        <v>18660.77488</v>
      </c>
      <c r="V1205" t="n">
        <v>9.5</v>
      </c>
      <c r="W1205" s="12" t="n">
        <v>45009</v>
      </c>
      <c r="X1205" t="n">
        <v>11.5</v>
      </c>
      <c r="Y1205" s="12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2" t="n">
        <v>45000</v>
      </c>
      <c r="H1206" t="inlineStr"/>
      <c r="I1206" t="n">
        <v>18660.77488</v>
      </c>
      <c r="L1206" t="n">
        <v>7.5</v>
      </c>
      <c r="M1206" s="12" t="n">
        <v>45007</v>
      </c>
      <c r="N1206" t="n">
        <v>9.5</v>
      </c>
      <c r="O1206" s="12" t="n">
        <v>45016</v>
      </c>
      <c r="P1206" t="n">
        <v>0</v>
      </c>
      <c r="Q1206" t="inlineStr">
        <is>
          <t>Mes 4</t>
        </is>
      </c>
      <c r="S1206" t="n">
        <v>18660.77488</v>
      </c>
      <c r="V1206" t="n">
        <v>9.5</v>
      </c>
      <c r="W1206" s="12" t="n">
        <v>45009</v>
      </c>
      <c r="X1206" t="n">
        <v>11.5</v>
      </c>
      <c r="Y1206" s="12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2" t="n">
        <v>45000</v>
      </c>
      <c r="H1207" t="inlineStr"/>
      <c r="I1207" t="n">
        <v>18660.77488</v>
      </c>
      <c r="L1207" t="n">
        <v>7.5</v>
      </c>
      <c r="M1207" s="12" t="n">
        <v>45007</v>
      </c>
      <c r="N1207" t="n">
        <v>9.5</v>
      </c>
      <c r="O1207" s="12" t="n">
        <v>45016</v>
      </c>
      <c r="P1207" t="n">
        <v>0</v>
      </c>
      <c r="Q1207" t="inlineStr">
        <is>
          <t>Mes 4</t>
        </is>
      </c>
      <c r="S1207" t="n">
        <v>18660.77488</v>
      </c>
      <c r="V1207" t="n">
        <v>9.5</v>
      </c>
      <c r="W1207" s="12" t="n">
        <v>45009</v>
      </c>
      <c r="X1207" t="n">
        <v>11.5</v>
      </c>
      <c r="Y1207" s="12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2" t="n">
        <v>44991</v>
      </c>
      <c r="H1208" t="inlineStr"/>
      <c r="I1208" t="n">
        <v>24006.73</v>
      </c>
      <c r="L1208" t="n">
        <v>5.449612403100775</v>
      </c>
      <c r="M1208" s="12" t="n">
        <v>44996</v>
      </c>
      <c r="N1208" t="n">
        <v>10</v>
      </c>
      <c r="O1208" s="12" t="n">
        <v>45006</v>
      </c>
      <c r="P1208" t="n">
        <v>9</v>
      </c>
      <c r="Q1208" t="inlineStr">
        <is>
          <t>SI</t>
        </is>
      </c>
      <c r="S1208" t="n">
        <v>24006.73</v>
      </c>
      <c r="V1208" t="n">
        <v>7.449612403100775</v>
      </c>
      <c r="W1208" s="12" t="n">
        <v>44998</v>
      </c>
      <c r="X1208" t="n">
        <v>12</v>
      </c>
      <c r="Y1208" s="12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2" t="n">
        <v>44991</v>
      </c>
      <c r="H1209" t="inlineStr"/>
      <c r="I1209" t="n">
        <v>23999.22</v>
      </c>
      <c r="L1209" t="n">
        <v>5.449612403100775</v>
      </c>
      <c r="M1209" s="12" t="n">
        <v>44996</v>
      </c>
      <c r="N1209" t="n">
        <v>10</v>
      </c>
      <c r="O1209" s="12" t="n">
        <v>45006</v>
      </c>
      <c r="P1209" t="n">
        <v>9</v>
      </c>
      <c r="Q1209" t="inlineStr">
        <is>
          <t>SI</t>
        </is>
      </c>
      <c r="S1209" t="n">
        <v>23999.22</v>
      </c>
      <c r="V1209" t="n">
        <v>7.449612403100775</v>
      </c>
      <c r="W1209" s="12" t="n">
        <v>44998</v>
      </c>
      <c r="X1209" t="n">
        <v>12</v>
      </c>
      <c r="Y1209" s="12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2" t="n">
        <v>44991</v>
      </c>
      <c r="H1210" t="inlineStr"/>
      <c r="I1210" t="n">
        <v>20400</v>
      </c>
      <c r="L1210" t="n">
        <v>5.449612403100775</v>
      </c>
      <c r="M1210" s="12" t="n">
        <v>44996</v>
      </c>
      <c r="N1210" t="n">
        <v>10</v>
      </c>
      <c r="O1210" s="12" t="n">
        <v>45006</v>
      </c>
      <c r="P1210" t="n">
        <v>9</v>
      </c>
      <c r="Q1210" t="inlineStr">
        <is>
          <t>SI</t>
        </is>
      </c>
      <c r="S1210" t="n">
        <v>20400</v>
      </c>
      <c r="V1210" t="n">
        <v>7.449612403100775</v>
      </c>
      <c r="W1210" s="12" t="n">
        <v>44998</v>
      </c>
      <c r="X1210" t="n">
        <v>12</v>
      </c>
      <c r="Y1210" s="12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2" t="n">
        <v>45001</v>
      </c>
      <c r="H1211" t="inlineStr"/>
      <c r="I1211" t="n">
        <v>21600</v>
      </c>
      <c r="L1211" t="n">
        <v>5.449612403100775</v>
      </c>
      <c r="M1211" s="12" t="n">
        <v>45006</v>
      </c>
      <c r="N1211" t="n">
        <v>10</v>
      </c>
      <c r="O1211" s="12" t="n">
        <v>45016</v>
      </c>
      <c r="P1211" t="n">
        <v>0</v>
      </c>
      <c r="Q1211" t="inlineStr">
        <is>
          <t>Mes 4</t>
        </is>
      </c>
      <c r="S1211" t="n">
        <v>21600</v>
      </c>
      <c r="V1211" t="n">
        <v>7.449612403100775</v>
      </c>
      <c r="W1211" s="12" t="n">
        <v>45008</v>
      </c>
      <c r="X1211" t="n">
        <v>12</v>
      </c>
      <c r="Y1211" s="12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2" t="n">
        <v>45012</v>
      </c>
      <c r="H1212" t="inlineStr"/>
      <c r="J1212" t="n">
        <v>19976</v>
      </c>
      <c r="L1212" t="n">
        <v>5.574109245612703</v>
      </c>
      <c r="M1212" s="12" t="n">
        <v>45017</v>
      </c>
      <c r="N1212" t="n">
        <v>5.5</v>
      </c>
      <c r="O1212" s="12" t="n">
        <v>45022</v>
      </c>
      <c r="P1212" t="n">
        <v>20</v>
      </c>
      <c r="Q1212" t="inlineStr">
        <is>
          <t>SI</t>
        </is>
      </c>
      <c r="T1212" t="n">
        <v>19976</v>
      </c>
      <c r="V1212" t="n">
        <v>7.574109245612703</v>
      </c>
      <c r="W1212" s="12" t="n">
        <v>45019</v>
      </c>
      <c r="X1212" t="n">
        <v>7.5</v>
      </c>
      <c r="Y1212" s="12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2" t="n">
        <v>45012</v>
      </c>
      <c r="H1213" t="inlineStr"/>
      <c r="J1213" t="n">
        <v>19954</v>
      </c>
      <c r="L1213" t="n">
        <v>5.574109245612703</v>
      </c>
      <c r="M1213" s="12" t="n">
        <v>45017</v>
      </c>
      <c r="N1213" t="n">
        <v>5.5</v>
      </c>
      <c r="O1213" s="12" t="n">
        <v>45022</v>
      </c>
      <c r="P1213" t="n">
        <v>20</v>
      </c>
      <c r="Q1213" t="inlineStr">
        <is>
          <t>SI</t>
        </is>
      </c>
      <c r="T1213" t="n">
        <v>19954</v>
      </c>
      <c r="V1213" t="n">
        <v>7.574109245612703</v>
      </c>
      <c r="W1213" s="12" t="n">
        <v>45019</v>
      </c>
      <c r="X1213" t="n">
        <v>7.5</v>
      </c>
      <c r="Y1213" s="12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2" t="n">
        <v>45008</v>
      </c>
      <c r="H1214" t="inlineStr"/>
      <c r="J1214" t="n">
        <v>24000</v>
      </c>
      <c r="L1214" t="n">
        <v>5.574109245612703</v>
      </c>
      <c r="M1214" s="12" t="n">
        <v>45013</v>
      </c>
      <c r="N1214" t="n">
        <v>5.5</v>
      </c>
      <c r="O1214" s="12" t="n">
        <v>45018</v>
      </c>
      <c r="P1214" t="n">
        <v>23</v>
      </c>
      <c r="Q1214" t="inlineStr">
        <is>
          <t>SI</t>
        </is>
      </c>
      <c r="T1214" t="n">
        <v>24000</v>
      </c>
      <c r="V1214" t="n">
        <v>7.574109245612703</v>
      </c>
      <c r="W1214" s="12" t="n">
        <v>45015</v>
      </c>
      <c r="X1214" t="n">
        <v>7.5</v>
      </c>
      <c r="Y1214" s="12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2" t="n">
        <v>45012</v>
      </c>
      <c r="H1215" t="inlineStr"/>
      <c r="J1215" t="n">
        <v>21285</v>
      </c>
      <c r="L1215" t="n">
        <v>5.574109245612703</v>
      </c>
      <c r="M1215" s="12" t="n">
        <v>45017</v>
      </c>
      <c r="N1215" t="n">
        <v>5.5</v>
      </c>
      <c r="O1215" s="12" t="n">
        <v>45022</v>
      </c>
      <c r="P1215" t="n">
        <v>20</v>
      </c>
      <c r="Q1215" t="inlineStr">
        <is>
          <t>SI</t>
        </is>
      </c>
      <c r="T1215" t="n">
        <v>21285</v>
      </c>
      <c r="V1215" t="n">
        <v>7.574109245612703</v>
      </c>
      <c r="W1215" s="12" t="n">
        <v>45019</v>
      </c>
      <c r="X1215" t="n">
        <v>7.5</v>
      </c>
      <c r="Y1215" s="12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2" t="n">
        <v>45012</v>
      </c>
      <c r="H1216" t="inlineStr"/>
      <c r="J1216" t="n">
        <v>24540</v>
      </c>
      <c r="L1216" t="n">
        <v>5.574109245612703</v>
      </c>
      <c r="M1216" s="12" t="n">
        <v>45017</v>
      </c>
      <c r="N1216" t="n">
        <v>5.5</v>
      </c>
      <c r="O1216" s="12" t="n">
        <v>45022</v>
      </c>
      <c r="P1216" t="n">
        <v>20</v>
      </c>
      <c r="Q1216" t="inlineStr">
        <is>
          <t>SI</t>
        </is>
      </c>
      <c r="T1216" t="n">
        <v>24540</v>
      </c>
      <c r="V1216" t="n">
        <v>7.574109245612703</v>
      </c>
      <c r="W1216" s="12" t="n">
        <v>45019</v>
      </c>
      <c r="X1216" t="n">
        <v>7.5</v>
      </c>
      <c r="Y1216" s="12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2" t="n">
        <v>45025</v>
      </c>
      <c r="H1217" t="inlineStr"/>
      <c r="J1217" t="n">
        <v>23220</v>
      </c>
      <c r="L1217" t="n">
        <v>5.574109245612703</v>
      </c>
      <c r="M1217" s="12" t="n">
        <v>45030</v>
      </c>
      <c r="N1217" t="n">
        <v>5.5</v>
      </c>
      <c r="O1217" s="12" t="n">
        <v>45035</v>
      </c>
      <c r="P1217" t="n">
        <v>9</v>
      </c>
      <c r="Q1217" t="inlineStr">
        <is>
          <t>SI</t>
        </is>
      </c>
      <c r="T1217" t="n">
        <v>23220</v>
      </c>
      <c r="V1217" t="n">
        <v>7.574109245612703</v>
      </c>
      <c r="W1217" s="12" t="n">
        <v>45032</v>
      </c>
      <c r="X1217" t="n">
        <v>7.5</v>
      </c>
      <c r="Y1217" s="12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2" t="n">
        <v>45012</v>
      </c>
      <c r="H1218" t="inlineStr"/>
      <c r="J1218" t="n">
        <v>22555.52</v>
      </c>
      <c r="L1218" t="n">
        <v>5.574109245612703</v>
      </c>
      <c r="M1218" s="12" t="n">
        <v>45017</v>
      </c>
      <c r="N1218" t="n">
        <v>5.5</v>
      </c>
      <c r="O1218" s="12" t="n">
        <v>45022</v>
      </c>
      <c r="P1218" t="n">
        <v>20</v>
      </c>
      <c r="Q1218" t="inlineStr">
        <is>
          <t>SI</t>
        </is>
      </c>
      <c r="T1218" t="n">
        <v>22555.52</v>
      </c>
      <c r="V1218" t="n">
        <v>7.574109245612703</v>
      </c>
      <c r="W1218" s="12" t="n">
        <v>45019</v>
      </c>
      <c r="X1218" t="n">
        <v>7.5</v>
      </c>
      <c r="Y1218" s="12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2" t="n">
        <v>45012</v>
      </c>
      <c r="H1219" t="inlineStr"/>
      <c r="J1219" t="n">
        <v>24000</v>
      </c>
      <c r="L1219" t="n">
        <v>4.830303030303031</v>
      </c>
      <c r="M1219" s="12" t="n">
        <v>45016</v>
      </c>
      <c r="N1219" t="n">
        <v>15</v>
      </c>
      <c r="O1219" s="12" t="n">
        <v>45031</v>
      </c>
      <c r="P1219" t="n">
        <v>12</v>
      </c>
      <c r="Q1219" t="inlineStr">
        <is>
          <t>SI</t>
        </is>
      </c>
      <c r="T1219" t="n">
        <v>24000</v>
      </c>
      <c r="V1219" t="n">
        <v>6.830303030303031</v>
      </c>
      <c r="W1219" s="12" t="n">
        <v>45018</v>
      </c>
      <c r="X1219" t="n">
        <v>17</v>
      </c>
      <c r="Y1219" s="12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2" t="n">
        <v>45008</v>
      </c>
      <c r="H1220" t="inlineStr"/>
      <c r="J1220" t="n">
        <v>23900</v>
      </c>
      <c r="L1220" t="n">
        <v>5.574109245612703</v>
      </c>
      <c r="M1220" s="12" t="n">
        <v>45013</v>
      </c>
      <c r="N1220" t="n">
        <v>5.5</v>
      </c>
      <c r="O1220" s="12" t="n">
        <v>45018</v>
      </c>
      <c r="P1220" t="n">
        <v>23</v>
      </c>
      <c r="Q1220" t="inlineStr">
        <is>
          <t>SI</t>
        </is>
      </c>
      <c r="T1220" t="n">
        <v>23900</v>
      </c>
      <c r="V1220" t="n">
        <v>7.574109245612703</v>
      </c>
      <c r="W1220" s="12" t="n">
        <v>45015</v>
      </c>
      <c r="X1220" t="n">
        <v>7.5</v>
      </c>
      <c r="Y1220" s="12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2" t="n">
        <v>45012</v>
      </c>
      <c r="H1221" t="inlineStr"/>
      <c r="J1221" t="n">
        <v>23660</v>
      </c>
      <c r="L1221" t="n">
        <v>4.830303030303031</v>
      </c>
      <c r="M1221" s="12" t="n">
        <v>45016</v>
      </c>
      <c r="N1221" t="n">
        <v>15</v>
      </c>
      <c r="O1221" s="12" t="n">
        <v>45031</v>
      </c>
      <c r="P1221" t="n">
        <v>12</v>
      </c>
      <c r="Q1221" t="inlineStr">
        <is>
          <t>SI</t>
        </is>
      </c>
      <c r="T1221" t="n">
        <v>23660</v>
      </c>
      <c r="V1221" t="n">
        <v>6.830303030303031</v>
      </c>
      <c r="W1221" s="12" t="n">
        <v>45018</v>
      </c>
      <c r="X1221" t="n">
        <v>17</v>
      </c>
      <c r="Y1221" s="12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2" t="n">
        <v>45015</v>
      </c>
      <c r="H1222" t="inlineStr"/>
      <c r="J1222" t="n">
        <v>19958.048</v>
      </c>
      <c r="L1222" t="n">
        <v>7.5</v>
      </c>
      <c r="M1222" s="12" t="n">
        <v>45022</v>
      </c>
      <c r="N1222" t="n">
        <v>9.5</v>
      </c>
      <c r="O1222" s="12" t="n">
        <v>45031</v>
      </c>
      <c r="P1222" t="n">
        <v>12</v>
      </c>
      <c r="Q1222" t="inlineStr">
        <is>
          <t>SI</t>
        </is>
      </c>
      <c r="T1222" t="n">
        <v>19958.048</v>
      </c>
      <c r="V1222" t="n">
        <v>9.5</v>
      </c>
      <c r="W1222" s="12" t="n">
        <v>45024</v>
      </c>
      <c r="X1222" t="n">
        <v>11.5</v>
      </c>
      <c r="Y1222" s="12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2" t="n">
        <v>45007</v>
      </c>
      <c r="H1223" t="inlineStr"/>
      <c r="J1223" t="n">
        <v>24004.08864</v>
      </c>
      <c r="L1223" t="n">
        <v>7.5</v>
      </c>
      <c r="M1223" s="12" t="n">
        <v>45014</v>
      </c>
      <c r="N1223" t="n">
        <v>9.5</v>
      </c>
      <c r="O1223" s="12" t="n">
        <v>45023</v>
      </c>
      <c r="P1223" t="n">
        <v>19</v>
      </c>
      <c r="Q1223" t="inlineStr">
        <is>
          <t>SI</t>
        </is>
      </c>
      <c r="T1223" t="n">
        <v>24004.08864</v>
      </c>
      <c r="V1223" t="n">
        <v>9.5</v>
      </c>
      <c r="W1223" s="12" t="n">
        <v>45016</v>
      </c>
      <c r="X1223" t="n">
        <v>11.5</v>
      </c>
      <c r="Y1223" s="12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2" t="n">
        <v>45004</v>
      </c>
      <c r="H1224" t="inlineStr"/>
      <c r="J1224" t="n">
        <v>19958.048</v>
      </c>
      <c r="L1224" t="n">
        <v>7.5</v>
      </c>
      <c r="M1224" s="12" t="n">
        <v>45011</v>
      </c>
      <c r="N1224" t="n">
        <v>9.5</v>
      </c>
      <c r="O1224" s="12" t="n">
        <v>45020</v>
      </c>
      <c r="P1224" t="n">
        <v>22</v>
      </c>
      <c r="Q1224" t="inlineStr">
        <is>
          <t>SI</t>
        </is>
      </c>
      <c r="S1224" t="n">
        <v>19958.048</v>
      </c>
      <c r="V1224" t="n">
        <v>9.5</v>
      </c>
      <c r="W1224" s="12" t="n">
        <v>45013</v>
      </c>
      <c r="X1224" t="n">
        <v>11.5</v>
      </c>
      <c r="Y1224" s="12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2" t="n">
        <v>44996</v>
      </c>
      <c r="H1225" t="inlineStr"/>
      <c r="I1225" t="n">
        <v>19958.048</v>
      </c>
      <c r="L1225" t="n">
        <v>7.5</v>
      </c>
      <c r="M1225" s="12" t="n">
        <v>45003</v>
      </c>
      <c r="N1225" t="n">
        <v>9.5</v>
      </c>
      <c r="O1225" s="12" t="n">
        <v>45012</v>
      </c>
      <c r="P1225" t="n">
        <v>4</v>
      </c>
      <c r="Q1225" t="inlineStr">
        <is>
          <t>SI</t>
        </is>
      </c>
      <c r="S1225" t="n">
        <v>19958.048</v>
      </c>
      <c r="V1225" t="n">
        <v>9.5</v>
      </c>
      <c r="W1225" s="12" t="n">
        <v>45005</v>
      </c>
      <c r="X1225" t="n">
        <v>11.5</v>
      </c>
      <c r="Y1225" s="12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2" t="n">
        <v>44996</v>
      </c>
      <c r="H1226" t="inlineStr"/>
      <c r="I1226" t="n">
        <v>18143.68</v>
      </c>
      <c r="L1226" t="n">
        <v>7.5</v>
      </c>
      <c r="M1226" s="12" t="n">
        <v>45003</v>
      </c>
      <c r="N1226" t="n">
        <v>9.5</v>
      </c>
      <c r="O1226" s="12" t="n">
        <v>45012</v>
      </c>
      <c r="P1226" t="n">
        <v>4</v>
      </c>
      <c r="Q1226" t="inlineStr">
        <is>
          <t>SI</t>
        </is>
      </c>
      <c r="S1226" t="n">
        <v>18143.68</v>
      </c>
      <c r="V1226" t="n">
        <v>9.5</v>
      </c>
      <c r="W1226" s="12" t="n">
        <v>45005</v>
      </c>
      <c r="X1226" t="n">
        <v>11.5</v>
      </c>
      <c r="Y1226" s="12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2" t="n">
        <v>45025</v>
      </c>
      <c r="H1227" t="inlineStr"/>
      <c r="J1227" t="n">
        <v>23915.8</v>
      </c>
      <c r="L1227" t="n">
        <v>5.574109245612703</v>
      </c>
      <c r="M1227" s="12" t="n">
        <v>45030</v>
      </c>
      <c r="N1227" t="n">
        <v>5.5</v>
      </c>
      <c r="O1227" s="12" t="n">
        <v>45035</v>
      </c>
      <c r="P1227" t="n">
        <v>9</v>
      </c>
      <c r="Q1227" t="inlineStr">
        <is>
          <t>SI</t>
        </is>
      </c>
      <c r="T1227" t="n">
        <v>23915.8</v>
      </c>
      <c r="V1227" t="n">
        <v>7.574109245612703</v>
      </c>
      <c r="W1227" s="12" t="n">
        <v>45032</v>
      </c>
      <c r="X1227" t="n">
        <v>7.5</v>
      </c>
      <c r="Y1227" s="12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2" t="n">
        <v>45008</v>
      </c>
      <c r="H1228" t="inlineStr"/>
      <c r="J1228" t="n">
        <v>24510</v>
      </c>
      <c r="L1228" t="n">
        <v>5.574109245612703</v>
      </c>
      <c r="M1228" s="12" t="n">
        <v>45013</v>
      </c>
      <c r="N1228" t="n">
        <v>5.5</v>
      </c>
      <c r="O1228" s="12" t="n">
        <v>45018</v>
      </c>
      <c r="P1228" t="n">
        <v>23</v>
      </c>
      <c r="Q1228" t="inlineStr">
        <is>
          <t>SI</t>
        </is>
      </c>
      <c r="T1228" t="n">
        <v>24510</v>
      </c>
      <c r="V1228" t="n">
        <v>7.574109245612703</v>
      </c>
      <c r="W1228" s="12" t="n">
        <v>45015</v>
      </c>
      <c r="X1228" t="n">
        <v>7.5</v>
      </c>
      <c r="Y1228" s="12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2" t="n">
        <v>45025</v>
      </c>
      <c r="H1229" t="inlineStr"/>
      <c r="J1229" t="n">
        <v>24156</v>
      </c>
      <c r="L1229" t="n">
        <v>5.574109245612703</v>
      </c>
      <c r="M1229" s="12" t="n">
        <v>45030</v>
      </c>
      <c r="N1229" t="n">
        <v>5.5</v>
      </c>
      <c r="O1229" s="12" t="n">
        <v>45035</v>
      </c>
      <c r="P1229" t="n">
        <v>9</v>
      </c>
      <c r="Q1229" t="inlineStr">
        <is>
          <t>SI</t>
        </is>
      </c>
      <c r="T1229" t="n">
        <v>24156</v>
      </c>
      <c r="V1229" t="n">
        <v>7.574109245612703</v>
      </c>
      <c r="W1229" s="12" t="n">
        <v>45032</v>
      </c>
      <c r="X1229" t="n">
        <v>7.5</v>
      </c>
      <c r="Y1229" s="12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2" t="n">
        <v>45012</v>
      </c>
      <c r="H1230" t="inlineStr"/>
      <c r="J1230" t="n">
        <v>24220</v>
      </c>
      <c r="L1230" t="n">
        <v>5.574109245612703</v>
      </c>
      <c r="M1230" s="12" t="n">
        <v>45017</v>
      </c>
      <c r="N1230" t="n">
        <v>5.5</v>
      </c>
      <c r="O1230" s="12" t="n">
        <v>45022</v>
      </c>
      <c r="P1230" t="n">
        <v>20</v>
      </c>
      <c r="Q1230" t="inlineStr">
        <is>
          <t>SI</t>
        </is>
      </c>
      <c r="T1230" t="n">
        <v>24220</v>
      </c>
      <c r="V1230" t="n">
        <v>7.574109245612703</v>
      </c>
      <c r="W1230" s="12" t="n">
        <v>45019</v>
      </c>
      <c r="X1230" t="n">
        <v>7.5</v>
      </c>
      <c r="Y1230" s="12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2" t="n">
        <v>45012</v>
      </c>
      <c r="H1231" t="inlineStr"/>
      <c r="J1231" t="n">
        <v>23858.5</v>
      </c>
      <c r="L1231" t="n">
        <v>5.574109245612703</v>
      </c>
      <c r="M1231" s="12" t="n">
        <v>45017</v>
      </c>
      <c r="N1231" t="n">
        <v>5.5</v>
      </c>
      <c r="O1231" s="12" t="n">
        <v>45022</v>
      </c>
      <c r="P1231" t="n">
        <v>20</v>
      </c>
      <c r="Q1231" t="inlineStr">
        <is>
          <t>SI</t>
        </is>
      </c>
      <c r="T1231" t="n">
        <v>23858.5</v>
      </c>
      <c r="V1231" t="n">
        <v>7.574109245612703</v>
      </c>
      <c r="W1231" s="12" t="n">
        <v>45019</v>
      </c>
      <c r="X1231" t="n">
        <v>7.5</v>
      </c>
      <c r="Y1231" s="12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2" t="n">
        <v>45012</v>
      </c>
      <c r="H1232" t="inlineStr"/>
      <c r="J1232" t="n">
        <v>24040</v>
      </c>
      <c r="L1232" t="n">
        <v>5.574109245612703</v>
      </c>
      <c r="M1232" s="12" t="n">
        <v>45017</v>
      </c>
      <c r="N1232" t="n">
        <v>5.5</v>
      </c>
      <c r="O1232" s="12" t="n">
        <v>45022</v>
      </c>
      <c r="P1232" t="n">
        <v>20</v>
      </c>
      <c r="Q1232" t="inlineStr">
        <is>
          <t>SI</t>
        </is>
      </c>
      <c r="T1232" t="n">
        <v>24040</v>
      </c>
      <c r="V1232" t="n">
        <v>7.574109245612703</v>
      </c>
      <c r="W1232" s="12" t="n">
        <v>45019</v>
      </c>
      <c r="X1232" t="n">
        <v>7.5</v>
      </c>
      <c r="Y1232" s="12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2" t="n">
        <v>45012</v>
      </c>
      <c r="H1233" t="inlineStr"/>
      <c r="J1233" t="n">
        <v>24429.63</v>
      </c>
      <c r="L1233" t="n">
        <v>5.574109245612703</v>
      </c>
      <c r="M1233" s="12" t="n">
        <v>45017</v>
      </c>
      <c r="N1233" t="n">
        <v>5.5</v>
      </c>
      <c r="O1233" s="12" t="n">
        <v>45022</v>
      </c>
      <c r="P1233" t="n">
        <v>20</v>
      </c>
      <c r="Q1233" t="inlineStr">
        <is>
          <t>SI</t>
        </is>
      </c>
      <c r="T1233" t="n">
        <v>24429.63</v>
      </c>
      <c r="V1233" t="n">
        <v>7.574109245612703</v>
      </c>
      <c r="W1233" s="12" t="n">
        <v>45019</v>
      </c>
      <c r="X1233" t="n">
        <v>7.5</v>
      </c>
      <c r="Y1233" s="12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2" t="n">
        <v>45025</v>
      </c>
      <c r="H1234" t="inlineStr"/>
      <c r="J1234" t="n">
        <v>24012</v>
      </c>
      <c r="L1234" t="n">
        <v>5.574109245612703</v>
      </c>
      <c r="M1234" s="12" t="n">
        <v>45030</v>
      </c>
      <c r="N1234" t="n">
        <v>5.5</v>
      </c>
      <c r="O1234" s="12" t="n">
        <v>45035</v>
      </c>
      <c r="P1234" t="n">
        <v>9</v>
      </c>
      <c r="Q1234" t="inlineStr">
        <is>
          <t>SI</t>
        </is>
      </c>
      <c r="T1234" t="n">
        <v>24012</v>
      </c>
      <c r="V1234" t="n">
        <v>7.574109245612703</v>
      </c>
      <c r="W1234" s="12" t="n">
        <v>45032</v>
      </c>
      <c r="X1234" t="n">
        <v>7.5</v>
      </c>
      <c r="Y1234" s="12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2" t="n">
        <v>45008</v>
      </c>
      <c r="H1235" t="inlineStr"/>
      <c r="J1235" t="n">
        <v>24000</v>
      </c>
      <c r="L1235" t="n">
        <v>5.574109245612703</v>
      </c>
      <c r="M1235" s="12" t="n">
        <v>45013</v>
      </c>
      <c r="N1235" t="n">
        <v>5.5</v>
      </c>
      <c r="O1235" s="12" t="n">
        <v>45018</v>
      </c>
      <c r="P1235" t="n">
        <v>23</v>
      </c>
      <c r="Q1235" t="inlineStr">
        <is>
          <t>SI</t>
        </is>
      </c>
      <c r="T1235" t="n">
        <v>24000</v>
      </c>
      <c r="V1235" t="n">
        <v>7.574109245612703</v>
      </c>
      <c r="W1235" s="12" t="n">
        <v>45015</v>
      </c>
      <c r="X1235" t="n">
        <v>7.5</v>
      </c>
      <c r="Y1235" s="12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2" t="n">
        <v>44991</v>
      </c>
      <c r="H1236" t="inlineStr"/>
      <c r="I1236" t="n">
        <v>23516.24</v>
      </c>
      <c r="L1236" t="n">
        <v>5.449612403100775</v>
      </c>
      <c r="M1236" s="12" t="n">
        <v>44996</v>
      </c>
      <c r="N1236" t="n">
        <v>10</v>
      </c>
      <c r="O1236" s="12" t="n">
        <v>45006</v>
      </c>
      <c r="P1236" t="n">
        <v>9</v>
      </c>
      <c r="Q1236" t="inlineStr">
        <is>
          <t>SI</t>
        </is>
      </c>
      <c r="S1236" t="n">
        <v>23516.24</v>
      </c>
      <c r="V1236" t="n">
        <v>7.449612403100775</v>
      </c>
      <c r="W1236" s="12" t="n">
        <v>44998</v>
      </c>
      <c r="X1236" t="n">
        <v>12</v>
      </c>
      <c r="Y1236" s="12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2" t="n">
        <v>44991</v>
      </c>
      <c r="H1237" t="inlineStr"/>
      <c r="I1237" t="n">
        <v>11980</v>
      </c>
      <c r="L1237" t="n">
        <v>5.449612403100775</v>
      </c>
      <c r="M1237" s="12" t="n">
        <v>44996</v>
      </c>
      <c r="N1237" t="n">
        <v>10</v>
      </c>
      <c r="O1237" s="12" t="n">
        <v>45006</v>
      </c>
      <c r="P1237" t="n">
        <v>9</v>
      </c>
      <c r="Q1237" t="inlineStr">
        <is>
          <t>SI</t>
        </is>
      </c>
      <c r="S1237" t="n">
        <v>11980</v>
      </c>
      <c r="V1237" t="n">
        <v>7.449612403100775</v>
      </c>
      <c r="W1237" s="12" t="n">
        <v>44998</v>
      </c>
      <c r="X1237" t="n">
        <v>12</v>
      </c>
      <c r="Y1237" s="12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2" t="n">
        <v>44991</v>
      </c>
      <c r="H1238" t="inlineStr"/>
      <c r="I1238" t="n">
        <v>12400</v>
      </c>
      <c r="L1238" t="n">
        <v>5.449612403100775</v>
      </c>
      <c r="M1238" s="12" t="n">
        <v>44996</v>
      </c>
      <c r="N1238" t="n">
        <v>10</v>
      </c>
      <c r="O1238" s="12" t="n">
        <v>45006</v>
      </c>
      <c r="P1238" t="n">
        <v>9</v>
      </c>
      <c r="Q1238" t="inlineStr">
        <is>
          <t>SI</t>
        </is>
      </c>
      <c r="S1238" t="n">
        <v>12400</v>
      </c>
      <c r="V1238" t="n">
        <v>7.449612403100775</v>
      </c>
      <c r="W1238" s="12" t="n">
        <v>44998</v>
      </c>
      <c r="X1238" t="n">
        <v>12</v>
      </c>
      <c r="Y1238" s="12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2" t="n">
        <v>45002</v>
      </c>
      <c r="H1239" t="inlineStr"/>
      <c r="I1239" t="n">
        <v>21000</v>
      </c>
      <c r="L1239" t="n">
        <v>5.142011834319526</v>
      </c>
      <c r="M1239" s="12" t="n">
        <v>45007</v>
      </c>
      <c r="N1239" t="n">
        <v>7.5</v>
      </c>
      <c r="O1239" s="12" t="n">
        <v>45014</v>
      </c>
      <c r="P1239" t="n">
        <v>2</v>
      </c>
      <c r="Q1239" t="inlineStr">
        <is>
          <t>Mes 4</t>
        </is>
      </c>
      <c r="T1239" t="n">
        <v>21000</v>
      </c>
      <c r="V1239" t="n">
        <v>7.142011834319526</v>
      </c>
      <c r="W1239" s="12" t="n">
        <v>45009</v>
      </c>
      <c r="X1239" t="n">
        <v>9.5</v>
      </c>
      <c r="Y1239" s="12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2" t="n">
        <v>45000</v>
      </c>
      <c r="H1240" t="inlineStr"/>
      <c r="I1240" t="n">
        <v>2447.582432</v>
      </c>
      <c r="L1240" t="n">
        <v>7.5</v>
      </c>
      <c r="M1240" s="12" t="n">
        <v>45007</v>
      </c>
      <c r="N1240" t="n">
        <v>9.5</v>
      </c>
      <c r="O1240" s="12" t="n">
        <v>45016</v>
      </c>
      <c r="P1240" t="n">
        <v>0</v>
      </c>
      <c r="Q1240" t="inlineStr">
        <is>
          <t>Mes 4</t>
        </is>
      </c>
      <c r="S1240" t="n">
        <v>2447.582432</v>
      </c>
      <c r="V1240" t="n">
        <v>9.5</v>
      </c>
      <c r="W1240" s="12" t="n">
        <v>45009</v>
      </c>
      <c r="X1240" t="n">
        <v>11.5</v>
      </c>
      <c r="Y1240" s="12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2" t="n">
        <v>45000</v>
      </c>
      <c r="H1241" t="inlineStr"/>
      <c r="I1241" t="n">
        <v>3671.373648</v>
      </c>
      <c r="L1241" t="n">
        <v>7.5</v>
      </c>
      <c r="M1241" s="12" t="n">
        <v>45007</v>
      </c>
      <c r="N1241" t="n">
        <v>9.5</v>
      </c>
      <c r="O1241" s="12" t="n">
        <v>45016</v>
      </c>
      <c r="P1241" t="n">
        <v>0</v>
      </c>
      <c r="Q1241" t="inlineStr">
        <is>
          <t>Mes 4</t>
        </is>
      </c>
      <c r="S1241" t="n">
        <v>3671.373648</v>
      </c>
      <c r="V1241" t="n">
        <v>9.5</v>
      </c>
      <c r="W1241" s="12" t="n">
        <v>45009</v>
      </c>
      <c r="X1241" t="n">
        <v>11.5</v>
      </c>
      <c r="Y1241" s="12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2" t="n">
        <v>45000</v>
      </c>
      <c r="H1242" t="inlineStr"/>
      <c r="I1242" t="n">
        <v>1835.686824</v>
      </c>
      <c r="L1242" t="n">
        <v>7.5</v>
      </c>
      <c r="M1242" s="12" t="n">
        <v>45007</v>
      </c>
      <c r="N1242" t="n">
        <v>9.5</v>
      </c>
      <c r="O1242" s="12" t="n">
        <v>45016</v>
      </c>
      <c r="P1242" t="n">
        <v>0</v>
      </c>
      <c r="Q1242" t="inlineStr">
        <is>
          <t>Mes 4</t>
        </is>
      </c>
      <c r="S1242" t="n">
        <v>1835.686824</v>
      </c>
      <c r="V1242" t="n">
        <v>9.5</v>
      </c>
      <c r="W1242" s="12" t="n">
        <v>45009</v>
      </c>
      <c r="X1242" t="n">
        <v>11.5</v>
      </c>
      <c r="Y1242" s="12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2" t="n">
        <v>45000</v>
      </c>
      <c r="H1243" t="inlineStr"/>
      <c r="I1243" t="n">
        <v>5507.060472</v>
      </c>
      <c r="L1243" t="n">
        <v>7.5</v>
      </c>
      <c r="M1243" s="12" t="n">
        <v>45007</v>
      </c>
      <c r="N1243" t="n">
        <v>9.5</v>
      </c>
      <c r="O1243" s="12" t="n">
        <v>45016</v>
      </c>
      <c r="P1243" t="n">
        <v>0</v>
      </c>
      <c r="Q1243" t="inlineStr">
        <is>
          <t>Mes 4</t>
        </is>
      </c>
      <c r="S1243" t="n">
        <v>5507.060472</v>
      </c>
      <c r="V1243" t="n">
        <v>9.5</v>
      </c>
      <c r="W1243" s="12" t="n">
        <v>45009</v>
      </c>
      <c r="X1243" t="n">
        <v>11.5</v>
      </c>
      <c r="Y1243" s="12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2" t="n">
        <v>45000</v>
      </c>
      <c r="H1244" t="inlineStr"/>
      <c r="I1244" t="n">
        <v>2447.582432</v>
      </c>
      <c r="L1244" t="n">
        <v>7.5</v>
      </c>
      <c r="M1244" s="12" t="n">
        <v>45007</v>
      </c>
      <c r="N1244" t="n">
        <v>9.5</v>
      </c>
      <c r="O1244" s="12" t="n">
        <v>45016</v>
      </c>
      <c r="P1244" t="n">
        <v>0</v>
      </c>
      <c r="Q1244" t="inlineStr">
        <is>
          <t>Mes 4</t>
        </is>
      </c>
      <c r="S1244" t="n">
        <v>2447.582432</v>
      </c>
      <c r="V1244" t="n">
        <v>9.5</v>
      </c>
      <c r="W1244" s="12" t="n">
        <v>45009</v>
      </c>
      <c r="X1244" t="n">
        <v>11.5</v>
      </c>
      <c r="Y1244" s="12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2" t="n">
        <v>45000</v>
      </c>
      <c r="H1245" t="inlineStr"/>
      <c r="I1245" t="n">
        <v>3671.373648</v>
      </c>
      <c r="L1245" t="n">
        <v>7.5</v>
      </c>
      <c r="M1245" s="12" t="n">
        <v>45007</v>
      </c>
      <c r="N1245" t="n">
        <v>9.5</v>
      </c>
      <c r="O1245" s="12" t="n">
        <v>45016</v>
      </c>
      <c r="P1245" t="n">
        <v>0</v>
      </c>
      <c r="Q1245" t="inlineStr">
        <is>
          <t>Mes 4</t>
        </is>
      </c>
      <c r="S1245" t="n">
        <v>3671.373648</v>
      </c>
      <c r="V1245" t="n">
        <v>9.5</v>
      </c>
      <c r="W1245" s="12" t="n">
        <v>45009</v>
      </c>
      <c r="X1245" t="n">
        <v>11.5</v>
      </c>
      <c r="Y1245" s="12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2" t="n">
        <v>45000</v>
      </c>
      <c r="H1246" t="inlineStr"/>
      <c r="I1246" t="n">
        <v>1835.686824</v>
      </c>
      <c r="L1246" t="n">
        <v>7.5</v>
      </c>
      <c r="M1246" s="12" t="n">
        <v>45007</v>
      </c>
      <c r="N1246" t="n">
        <v>9.5</v>
      </c>
      <c r="O1246" s="12" t="n">
        <v>45016</v>
      </c>
      <c r="P1246" t="n">
        <v>0</v>
      </c>
      <c r="Q1246" t="inlineStr">
        <is>
          <t>Mes 4</t>
        </is>
      </c>
      <c r="S1246" t="n">
        <v>1835.686824</v>
      </c>
      <c r="V1246" t="n">
        <v>9.5</v>
      </c>
      <c r="W1246" s="12" t="n">
        <v>45009</v>
      </c>
      <c r="X1246" t="n">
        <v>11.5</v>
      </c>
      <c r="Y1246" s="12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2" t="n">
        <v>45000</v>
      </c>
      <c r="H1247" t="inlineStr"/>
      <c r="I1247" t="n">
        <v>5507.060472</v>
      </c>
      <c r="L1247" t="n">
        <v>7.5</v>
      </c>
      <c r="M1247" s="12" t="n">
        <v>45007</v>
      </c>
      <c r="N1247" t="n">
        <v>9.5</v>
      </c>
      <c r="O1247" s="12" t="n">
        <v>45016</v>
      </c>
      <c r="P1247" t="n">
        <v>0</v>
      </c>
      <c r="Q1247" t="inlineStr">
        <is>
          <t>Mes 4</t>
        </is>
      </c>
      <c r="S1247" t="n">
        <v>5507.060472</v>
      </c>
      <c r="V1247" t="n">
        <v>9.5</v>
      </c>
      <c r="W1247" s="12" t="n">
        <v>45009</v>
      </c>
      <c r="X1247" t="n">
        <v>11.5</v>
      </c>
      <c r="Y1247" s="12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2" t="n">
        <v>45012</v>
      </c>
      <c r="H1248" t="inlineStr"/>
      <c r="J1248" t="n">
        <v>18245</v>
      </c>
      <c r="L1248" t="n">
        <v>5.574109245612703</v>
      </c>
      <c r="M1248" s="12" t="n">
        <v>45017</v>
      </c>
      <c r="N1248" t="n">
        <v>5.5</v>
      </c>
      <c r="O1248" s="12" t="n">
        <v>45022</v>
      </c>
      <c r="P1248" t="n">
        <v>20</v>
      </c>
      <c r="Q1248" t="inlineStr">
        <is>
          <t>SI</t>
        </is>
      </c>
      <c r="T1248" t="n">
        <v>18245</v>
      </c>
      <c r="V1248" t="n">
        <v>7.574109245612703</v>
      </c>
      <c r="W1248" s="12" t="n">
        <v>45019</v>
      </c>
      <c r="X1248" t="n">
        <v>7.5</v>
      </c>
      <c r="Y1248" s="12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2" t="n">
        <v>45012</v>
      </c>
      <c r="H1249" t="inlineStr"/>
      <c r="J1249" t="n">
        <v>2390</v>
      </c>
      <c r="L1249" t="n">
        <v>5.574109245612703</v>
      </c>
      <c r="M1249" s="12" t="n">
        <v>45017</v>
      </c>
      <c r="N1249" t="n">
        <v>5.5</v>
      </c>
      <c r="O1249" s="12" t="n">
        <v>45022</v>
      </c>
      <c r="P1249" t="n">
        <v>20</v>
      </c>
      <c r="Q1249" t="inlineStr">
        <is>
          <t>SI</t>
        </is>
      </c>
      <c r="T1249" t="n">
        <v>2390</v>
      </c>
      <c r="V1249" t="n">
        <v>7.574109245612703</v>
      </c>
      <c r="W1249" s="12" t="n">
        <v>45019</v>
      </c>
      <c r="X1249" t="n">
        <v>7.5</v>
      </c>
      <c r="Y1249" s="12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2" t="n">
        <v>45012</v>
      </c>
      <c r="H1250" t="inlineStr"/>
      <c r="J1250" t="n">
        <v>4006.86</v>
      </c>
      <c r="L1250" t="n">
        <v>4.830303030303031</v>
      </c>
      <c r="M1250" s="12" t="n">
        <v>45016</v>
      </c>
      <c r="N1250" t="n">
        <v>15</v>
      </c>
      <c r="O1250" s="12" t="n">
        <v>45031</v>
      </c>
      <c r="P1250" t="n">
        <v>12</v>
      </c>
      <c r="Q1250" t="inlineStr">
        <is>
          <t>SI</t>
        </is>
      </c>
      <c r="T1250" t="n">
        <v>4006.86</v>
      </c>
      <c r="V1250" t="n">
        <v>6.830303030303031</v>
      </c>
      <c r="W1250" s="12" t="n">
        <v>45018</v>
      </c>
      <c r="X1250" t="n">
        <v>17</v>
      </c>
      <c r="Y1250" s="12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2" t="n">
        <v>45012</v>
      </c>
      <c r="H1251" t="inlineStr"/>
      <c r="J1251" t="n">
        <v>3021.02</v>
      </c>
      <c r="L1251" t="n">
        <v>4.830303030303031</v>
      </c>
      <c r="M1251" s="12" t="n">
        <v>45016</v>
      </c>
      <c r="N1251" t="n">
        <v>15</v>
      </c>
      <c r="O1251" s="12" t="n">
        <v>45031</v>
      </c>
      <c r="P1251" t="n">
        <v>12</v>
      </c>
      <c r="Q1251" t="inlineStr">
        <is>
          <t>SI</t>
        </is>
      </c>
      <c r="T1251" t="n">
        <v>3021.02</v>
      </c>
      <c r="V1251" t="n">
        <v>6.830303030303031</v>
      </c>
      <c r="W1251" s="12" t="n">
        <v>45018</v>
      </c>
      <c r="X1251" t="n">
        <v>17</v>
      </c>
      <c r="Y1251" s="12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2" t="n">
        <v>45012</v>
      </c>
      <c r="H1252" t="inlineStr"/>
      <c r="J1252" t="n">
        <v>3004.69</v>
      </c>
      <c r="L1252" t="n">
        <v>4.830303030303031</v>
      </c>
      <c r="M1252" s="12" t="n">
        <v>45016</v>
      </c>
      <c r="N1252" t="n">
        <v>15</v>
      </c>
      <c r="O1252" s="12" t="n">
        <v>45031</v>
      </c>
      <c r="P1252" t="n">
        <v>12</v>
      </c>
      <c r="Q1252" t="inlineStr">
        <is>
          <t>SI</t>
        </is>
      </c>
      <c r="T1252" t="n">
        <v>3004.69</v>
      </c>
      <c r="V1252" t="n">
        <v>6.830303030303031</v>
      </c>
      <c r="W1252" s="12" t="n">
        <v>45018</v>
      </c>
      <c r="X1252" t="n">
        <v>17</v>
      </c>
      <c r="Y1252" s="12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2" t="n">
        <v>45012</v>
      </c>
      <c r="H1253" t="inlineStr"/>
      <c r="J1253" t="n">
        <v>14006.08</v>
      </c>
      <c r="L1253" t="n">
        <v>4.830303030303031</v>
      </c>
      <c r="M1253" s="12" t="n">
        <v>45016</v>
      </c>
      <c r="N1253" t="n">
        <v>15</v>
      </c>
      <c r="O1253" s="12" t="n">
        <v>45031</v>
      </c>
      <c r="P1253" t="n">
        <v>12</v>
      </c>
      <c r="Q1253" t="inlineStr">
        <is>
          <t>SI</t>
        </is>
      </c>
      <c r="T1253" t="n">
        <v>14006.08</v>
      </c>
      <c r="V1253" t="n">
        <v>6.830303030303031</v>
      </c>
      <c r="W1253" s="12" t="n">
        <v>45018</v>
      </c>
      <c r="X1253" t="n">
        <v>17</v>
      </c>
      <c r="Y1253" s="12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2" t="n">
        <v>45012</v>
      </c>
      <c r="H1254" t="inlineStr"/>
      <c r="J1254" t="n">
        <v>4015.06</v>
      </c>
      <c r="L1254" t="n">
        <v>4.830303030303031</v>
      </c>
      <c r="M1254" s="12" t="n">
        <v>45016</v>
      </c>
      <c r="N1254" t="n">
        <v>15</v>
      </c>
      <c r="O1254" s="12" t="n">
        <v>45031</v>
      </c>
      <c r="P1254" t="n">
        <v>12</v>
      </c>
      <c r="Q1254" t="inlineStr">
        <is>
          <t>SI</t>
        </is>
      </c>
      <c r="T1254" t="n">
        <v>4015.06</v>
      </c>
      <c r="V1254" t="n">
        <v>6.830303030303031</v>
      </c>
      <c r="W1254" s="12" t="n">
        <v>45018</v>
      </c>
      <c r="X1254" t="n">
        <v>17</v>
      </c>
      <c r="Y1254" s="12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2" t="n">
        <v>45012</v>
      </c>
      <c r="H1255" t="inlineStr"/>
      <c r="J1255" t="n">
        <v>3021.16</v>
      </c>
      <c r="L1255" t="n">
        <v>4.830303030303031</v>
      </c>
      <c r="M1255" s="12" t="n">
        <v>45016</v>
      </c>
      <c r="N1255" t="n">
        <v>15</v>
      </c>
      <c r="O1255" s="12" t="n">
        <v>45031</v>
      </c>
      <c r="P1255" t="n">
        <v>12</v>
      </c>
      <c r="Q1255" t="inlineStr">
        <is>
          <t>SI</t>
        </is>
      </c>
      <c r="T1255" t="n">
        <v>3021.16</v>
      </c>
      <c r="V1255" t="n">
        <v>6.830303030303031</v>
      </c>
      <c r="W1255" s="12" t="n">
        <v>45018</v>
      </c>
      <c r="X1255" t="n">
        <v>17</v>
      </c>
      <c r="Y1255" s="12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2" t="n">
        <v>45012</v>
      </c>
      <c r="H1256" t="inlineStr"/>
      <c r="J1256" t="n">
        <v>3006.97</v>
      </c>
      <c r="L1256" t="n">
        <v>4.830303030303031</v>
      </c>
      <c r="M1256" s="12" t="n">
        <v>45016</v>
      </c>
      <c r="N1256" t="n">
        <v>15</v>
      </c>
      <c r="O1256" s="12" t="n">
        <v>45031</v>
      </c>
      <c r="P1256" t="n">
        <v>12</v>
      </c>
      <c r="Q1256" t="inlineStr">
        <is>
          <t>SI</t>
        </is>
      </c>
      <c r="T1256" t="n">
        <v>3006.97</v>
      </c>
      <c r="V1256" t="n">
        <v>6.830303030303031</v>
      </c>
      <c r="W1256" s="12" t="n">
        <v>45018</v>
      </c>
      <c r="X1256" t="n">
        <v>17</v>
      </c>
      <c r="Y1256" s="12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2" t="n">
        <v>45012</v>
      </c>
      <c r="H1257" t="inlineStr"/>
      <c r="J1257" t="n">
        <v>14008.02</v>
      </c>
      <c r="L1257" t="n">
        <v>4.830303030303031</v>
      </c>
      <c r="M1257" s="12" t="n">
        <v>45016</v>
      </c>
      <c r="N1257" t="n">
        <v>15</v>
      </c>
      <c r="O1257" s="12" t="n">
        <v>45031</v>
      </c>
      <c r="P1257" t="n">
        <v>12</v>
      </c>
      <c r="Q1257" t="inlineStr">
        <is>
          <t>SI</t>
        </is>
      </c>
      <c r="T1257" t="n">
        <v>14008.02</v>
      </c>
      <c r="V1257" t="n">
        <v>6.830303030303031</v>
      </c>
      <c r="W1257" s="12" t="n">
        <v>45018</v>
      </c>
      <c r="X1257" t="n">
        <v>17</v>
      </c>
      <c r="Y1257" s="12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2" t="n">
        <v>45001</v>
      </c>
      <c r="H1258" t="inlineStr"/>
      <c r="I1258" t="n">
        <v>24000</v>
      </c>
      <c r="L1258" t="n">
        <v>5.449612403100775</v>
      </c>
      <c r="M1258" s="12" t="n">
        <v>45006</v>
      </c>
      <c r="N1258" t="n">
        <v>10</v>
      </c>
      <c r="O1258" s="12" t="n">
        <v>45016</v>
      </c>
      <c r="P1258" t="n">
        <v>0</v>
      </c>
      <c r="Q1258" t="inlineStr">
        <is>
          <t>Mes 4</t>
        </is>
      </c>
      <c r="S1258" t="n">
        <v>24000</v>
      </c>
      <c r="V1258" t="n">
        <v>7.449612403100775</v>
      </c>
      <c r="W1258" s="12" t="n">
        <v>45008</v>
      </c>
      <c r="X1258" t="n">
        <v>12</v>
      </c>
      <c r="Y1258" s="12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2" t="n">
        <v>45001</v>
      </c>
      <c r="H1259" t="inlineStr"/>
      <c r="I1259" t="n">
        <v>24000</v>
      </c>
      <c r="L1259" t="n">
        <v>5.449612403100775</v>
      </c>
      <c r="M1259" s="12" t="n">
        <v>45006</v>
      </c>
      <c r="N1259" t="n">
        <v>10</v>
      </c>
      <c r="O1259" s="12" t="n">
        <v>45016</v>
      </c>
      <c r="P1259" t="n">
        <v>0</v>
      </c>
      <c r="Q1259" t="inlineStr">
        <is>
          <t>Mes 4</t>
        </is>
      </c>
      <c r="S1259" t="n">
        <v>24000</v>
      </c>
      <c r="V1259" t="n">
        <v>7.449612403100775</v>
      </c>
      <c r="W1259" s="12" t="n">
        <v>45008</v>
      </c>
      <c r="X1259" t="n">
        <v>12</v>
      </c>
      <c r="Y1259" s="12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2" t="n">
        <v>44991</v>
      </c>
      <c r="H1260" t="inlineStr"/>
      <c r="I1260" t="n">
        <v>24017.36</v>
      </c>
      <c r="L1260" t="n">
        <v>5.449612403100775</v>
      </c>
      <c r="M1260" s="12" t="n">
        <v>44996</v>
      </c>
      <c r="N1260" t="n">
        <v>10</v>
      </c>
      <c r="O1260" s="12" t="n">
        <v>45006</v>
      </c>
      <c r="P1260" t="n">
        <v>9</v>
      </c>
      <c r="Q1260" t="inlineStr">
        <is>
          <t>SI</t>
        </is>
      </c>
      <c r="S1260" t="n">
        <v>24017.36</v>
      </c>
      <c r="V1260" t="n">
        <v>7.449612403100775</v>
      </c>
      <c r="W1260" s="12" t="n">
        <v>44998</v>
      </c>
      <c r="X1260" t="n">
        <v>12</v>
      </c>
      <c r="Y1260" s="12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2" t="n">
        <v>45001</v>
      </c>
      <c r="H1261" t="inlineStr"/>
      <c r="I1261" t="n">
        <v>18242.38</v>
      </c>
      <c r="L1261" t="n">
        <v>5.449612403100775</v>
      </c>
      <c r="M1261" s="12" t="n">
        <v>45006</v>
      </c>
      <c r="N1261" t="n">
        <v>10</v>
      </c>
      <c r="O1261" s="12" t="n">
        <v>45016</v>
      </c>
      <c r="P1261" t="n">
        <v>0</v>
      </c>
      <c r="Q1261" t="inlineStr">
        <is>
          <t>Mes 4</t>
        </is>
      </c>
      <c r="S1261" t="n">
        <v>18242.38</v>
      </c>
      <c r="V1261" t="n">
        <v>7.449612403100775</v>
      </c>
      <c r="W1261" s="12" t="n">
        <v>45008</v>
      </c>
      <c r="X1261" t="n">
        <v>12</v>
      </c>
      <c r="Y1261" s="12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2" t="n">
        <v>45001</v>
      </c>
      <c r="H1262" t="inlineStr"/>
      <c r="I1262" t="n">
        <v>5004.99</v>
      </c>
      <c r="L1262" t="n">
        <v>5.449612403100775</v>
      </c>
      <c r="M1262" s="12" t="n">
        <v>45006</v>
      </c>
      <c r="N1262" t="n">
        <v>10</v>
      </c>
      <c r="O1262" s="12" t="n">
        <v>45016</v>
      </c>
      <c r="P1262" t="n">
        <v>0</v>
      </c>
      <c r="Q1262" t="inlineStr">
        <is>
          <t>Mes 4</t>
        </is>
      </c>
      <c r="S1262" t="n">
        <v>5004.99</v>
      </c>
      <c r="V1262" t="n">
        <v>7.449612403100775</v>
      </c>
      <c r="W1262" s="12" t="n">
        <v>45008</v>
      </c>
      <c r="X1262" t="n">
        <v>12</v>
      </c>
      <c r="Y1262" s="12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2" t="n">
        <v>44991</v>
      </c>
      <c r="H1263" t="inlineStr"/>
      <c r="I1263" t="n">
        <v>21600</v>
      </c>
      <c r="L1263" t="n">
        <v>5.449612403100775</v>
      </c>
      <c r="M1263" s="12" t="n">
        <v>44996</v>
      </c>
      <c r="N1263" t="n">
        <v>10</v>
      </c>
      <c r="O1263" s="12" t="n">
        <v>45006</v>
      </c>
      <c r="P1263" t="n">
        <v>9</v>
      </c>
      <c r="Q1263" t="inlineStr">
        <is>
          <t>SI</t>
        </is>
      </c>
      <c r="S1263" t="n">
        <v>21600</v>
      </c>
      <c r="V1263" t="n">
        <v>7.449612403100775</v>
      </c>
      <c r="W1263" s="12" t="n">
        <v>44998</v>
      </c>
      <c r="X1263" t="n">
        <v>12</v>
      </c>
      <c r="Y1263" s="12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2" t="n">
        <v>44991</v>
      </c>
      <c r="H1264" t="inlineStr"/>
      <c r="I1264" t="n">
        <v>21600</v>
      </c>
      <c r="L1264" t="n">
        <v>5.449612403100775</v>
      </c>
      <c r="M1264" s="12" t="n">
        <v>44996</v>
      </c>
      <c r="N1264" t="n">
        <v>10</v>
      </c>
      <c r="O1264" s="12" t="n">
        <v>45006</v>
      </c>
      <c r="P1264" t="n">
        <v>9</v>
      </c>
      <c r="Q1264" t="inlineStr">
        <is>
          <t>SI</t>
        </is>
      </c>
      <c r="S1264" t="n">
        <v>21600</v>
      </c>
      <c r="V1264" t="n">
        <v>7.449612403100775</v>
      </c>
      <c r="W1264" s="12" t="n">
        <v>44998</v>
      </c>
      <c r="X1264" t="n">
        <v>12</v>
      </c>
      <c r="Y1264" s="12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2" t="n">
        <v>44991</v>
      </c>
      <c r="H1265" t="inlineStr"/>
      <c r="I1265" t="n">
        <v>21600</v>
      </c>
      <c r="L1265" t="n">
        <v>5.449612403100775</v>
      </c>
      <c r="M1265" s="12" t="n">
        <v>44996</v>
      </c>
      <c r="N1265" t="n">
        <v>10</v>
      </c>
      <c r="O1265" s="12" t="n">
        <v>45006</v>
      </c>
      <c r="P1265" t="n">
        <v>9</v>
      </c>
      <c r="Q1265" t="inlineStr">
        <is>
          <t>SI</t>
        </is>
      </c>
      <c r="S1265" t="n">
        <v>21600</v>
      </c>
      <c r="V1265" t="n">
        <v>7.449612403100775</v>
      </c>
      <c r="W1265" s="12" t="n">
        <v>44998</v>
      </c>
      <c r="X1265" t="n">
        <v>12</v>
      </c>
      <c r="Y1265" s="12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2" t="n">
        <v>44991</v>
      </c>
      <c r="H1266" t="inlineStr"/>
      <c r="I1266" t="n">
        <v>20400</v>
      </c>
      <c r="L1266" t="n">
        <v>5.449612403100775</v>
      </c>
      <c r="M1266" s="12" t="n">
        <v>44996</v>
      </c>
      <c r="N1266" t="n">
        <v>10</v>
      </c>
      <c r="O1266" s="12" t="n">
        <v>45006</v>
      </c>
      <c r="P1266" t="n">
        <v>9</v>
      </c>
      <c r="Q1266" t="inlineStr">
        <is>
          <t>SI</t>
        </is>
      </c>
      <c r="S1266" t="n">
        <v>20400</v>
      </c>
      <c r="V1266" t="n">
        <v>7.449612403100775</v>
      </c>
      <c r="W1266" s="12" t="n">
        <v>44998</v>
      </c>
      <c r="X1266" t="n">
        <v>12</v>
      </c>
      <c r="Y1266" s="12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2" t="n">
        <v>44991</v>
      </c>
      <c r="H1267" t="inlineStr"/>
      <c r="I1267" t="n">
        <v>21600</v>
      </c>
      <c r="L1267" t="n">
        <v>5.449612403100775</v>
      </c>
      <c r="M1267" s="12" t="n">
        <v>44996</v>
      </c>
      <c r="N1267" t="n">
        <v>10</v>
      </c>
      <c r="O1267" s="12" t="n">
        <v>45006</v>
      </c>
      <c r="P1267" t="n">
        <v>9</v>
      </c>
      <c r="Q1267" t="inlineStr">
        <is>
          <t>SI</t>
        </is>
      </c>
      <c r="S1267" t="n">
        <v>21600</v>
      </c>
      <c r="V1267" t="n">
        <v>7.449612403100775</v>
      </c>
      <c r="W1267" s="12" t="n">
        <v>44998</v>
      </c>
      <c r="X1267" t="n">
        <v>12</v>
      </c>
      <c r="Y1267" s="12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2" t="n">
        <v>44999</v>
      </c>
      <c r="H1268" t="inlineStr"/>
      <c r="I1268" t="n">
        <v>19958.048</v>
      </c>
      <c r="L1268" t="n">
        <v>7.5</v>
      </c>
      <c r="M1268" s="12" t="n">
        <v>45006</v>
      </c>
      <c r="N1268" t="n">
        <v>9.5</v>
      </c>
      <c r="O1268" s="12" t="n">
        <v>45015</v>
      </c>
      <c r="P1268" t="n">
        <v>1</v>
      </c>
      <c r="Q1268" t="inlineStr">
        <is>
          <t>Mes 4</t>
        </is>
      </c>
      <c r="S1268" t="n">
        <v>19958.048</v>
      </c>
      <c r="V1268" t="n">
        <v>9.5</v>
      </c>
      <c r="W1268" s="12" t="n">
        <v>45008</v>
      </c>
      <c r="X1268" t="n">
        <v>11.5</v>
      </c>
      <c r="Y1268" s="12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2" t="n">
        <v>45008</v>
      </c>
      <c r="H1269" t="inlineStr"/>
      <c r="J1269" t="n">
        <v>24000</v>
      </c>
      <c r="L1269" t="n">
        <v>5.574109245612703</v>
      </c>
      <c r="M1269" s="12" t="n">
        <v>45013</v>
      </c>
      <c r="N1269" t="n">
        <v>5.5</v>
      </c>
      <c r="O1269" s="12" t="n">
        <v>45018</v>
      </c>
      <c r="P1269" t="n">
        <v>23</v>
      </c>
      <c r="Q1269" t="inlineStr">
        <is>
          <t>SI</t>
        </is>
      </c>
      <c r="T1269" t="n">
        <v>24000</v>
      </c>
      <c r="V1269" t="n">
        <v>7.574109245612703</v>
      </c>
      <c r="W1269" s="12" t="n">
        <v>45015</v>
      </c>
      <c r="X1269" t="n">
        <v>7.5</v>
      </c>
      <c r="Y1269" s="12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2" t="n">
        <v>45012</v>
      </c>
      <c r="H1270" t="inlineStr"/>
      <c r="J1270" t="n">
        <v>24380</v>
      </c>
      <c r="L1270" t="n">
        <v>5.574109245612703</v>
      </c>
      <c r="M1270" s="12" t="n">
        <v>45017</v>
      </c>
      <c r="N1270" t="n">
        <v>5.5</v>
      </c>
      <c r="O1270" s="12" t="n">
        <v>45022</v>
      </c>
      <c r="P1270" t="n">
        <v>20</v>
      </c>
      <c r="Q1270" t="inlineStr">
        <is>
          <t>SI</t>
        </is>
      </c>
      <c r="T1270" t="n">
        <v>24380</v>
      </c>
      <c r="V1270" t="n">
        <v>7.574109245612703</v>
      </c>
      <c r="W1270" s="12" t="n">
        <v>45019</v>
      </c>
      <c r="X1270" t="n">
        <v>7.5</v>
      </c>
      <c r="Y1270" s="12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2" t="n">
        <v>45012</v>
      </c>
      <c r="H1271" t="inlineStr"/>
      <c r="J1271" t="n">
        <v>24400</v>
      </c>
      <c r="L1271" t="n">
        <v>5.574109245612703</v>
      </c>
      <c r="M1271" s="12" t="n">
        <v>45017</v>
      </c>
      <c r="N1271" t="n">
        <v>5.5</v>
      </c>
      <c r="O1271" s="12" t="n">
        <v>45022</v>
      </c>
      <c r="P1271" t="n">
        <v>20</v>
      </c>
      <c r="Q1271" t="inlineStr">
        <is>
          <t>SI</t>
        </is>
      </c>
      <c r="T1271" t="n">
        <v>24400</v>
      </c>
      <c r="V1271" t="n">
        <v>7.574109245612703</v>
      </c>
      <c r="W1271" s="12" t="n">
        <v>45019</v>
      </c>
      <c r="X1271" t="n">
        <v>7.5</v>
      </c>
      <c r="Y1271" s="12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2" t="n">
        <v>45007</v>
      </c>
      <c r="H1272" t="inlineStr"/>
      <c r="J1272" t="n">
        <v>19800</v>
      </c>
      <c r="L1272" t="n">
        <v>5.574109245612703</v>
      </c>
      <c r="M1272" s="12" t="n">
        <v>45012</v>
      </c>
      <c r="N1272" t="n">
        <v>5.5</v>
      </c>
      <c r="O1272" s="12" t="n">
        <v>45017</v>
      </c>
      <c r="P1272" t="n">
        <v>23</v>
      </c>
      <c r="Q1272" t="inlineStr">
        <is>
          <t>SI</t>
        </is>
      </c>
      <c r="T1272" t="n">
        <v>19800</v>
      </c>
      <c r="V1272" t="n">
        <v>7.574109245612703</v>
      </c>
      <c r="W1272" s="12" t="n">
        <v>45014</v>
      </c>
      <c r="X1272" t="n">
        <v>7.5</v>
      </c>
      <c r="Y1272" s="12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2" t="n">
        <v>45007</v>
      </c>
      <c r="H1273" t="inlineStr"/>
      <c r="J1273" t="n">
        <v>4200</v>
      </c>
      <c r="L1273" t="n">
        <v>5.574109245612703</v>
      </c>
      <c r="M1273" s="12" t="n">
        <v>45012</v>
      </c>
      <c r="N1273" t="n">
        <v>5.5</v>
      </c>
      <c r="O1273" s="12" t="n">
        <v>45017</v>
      </c>
      <c r="P1273" t="n">
        <v>23</v>
      </c>
      <c r="Q1273" t="inlineStr">
        <is>
          <t>SI</t>
        </is>
      </c>
      <c r="T1273" t="n">
        <v>4200</v>
      </c>
      <c r="V1273" t="n">
        <v>7.574109245612703</v>
      </c>
      <c r="W1273" s="12" t="n">
        <v>45014</v>
      </c>
      <c r="X1273" t="n">
        <v>7.5</v>
      </c>
      <c r="Y1273" s="12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45012</v>
      </c>
      <c r="H1274" t="inlineStr"/>
      <c r="J1274" t="n">
        <v>24546.87</v>
      </c>
      <c r="L1274" t="n">
        <v>5.574109245612703</v>
      </c>
      <c r="M1274" s="12" t="n">
        <v>45017</v>
      </c>
      <c r="N1274" t="n">
        <v>5.5</v>
      </c>
      <c r="O1274" s="12" t="n">
        <v>45022</v>
      </c>
      <c r="P1274" t="n">
        <v>20</v>
      </c>
      <c r="Q1274" t="inlineStr">
        <is>
          <t>SI</t>
        </is>
      </c>
      <c r="T1274" t="n">
        <v>24546.87</v>
      </c>
      <c r="V1274" t="n">
        <v>7.574109245612703</v>
      </c>
      <c r="W1274" s="12" t="n">
        <v>45019</v>
      </c>
      <c r="X1274" t="n">
        <v>7.5</v>
      </c>
      <c r="Y1274" s="12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2" t="n">
        <v>45007</v>
      </c>
      <c r="H1275" t="inlineStr"/>
      <c r="J1275" t="n">
        <v>22091.09</v>
      </c>
      <c r="L1275" t="n">
        <v>5.574109245612703</v>
      </c>
      <c r="M1275" s="12" t="n">
        <v>45012</v>
      </c>
      <c r="N1275" t="n">
        <v>5.5</v>
      </c>
      <c r="O1275" s="12" t="n">
        <v>45017</v>
      </c>
      <c r="P1275" t="n">
        <v>23</v>
      </c>
      <c r="Q1275" t="inlineStr">
        <is>
          <t>SI</t>
        </is>
      </c>
      <c r="T1275" t="n">
        <v>22091.09</v>
      </c>
      <c r="V1275" t="n">
        <v>7.574109245612703</v>
      </c>
      <c r="W1275" s="12" t="n">
        <v>45014</v>
      </c>
      <c r="X1275" t="n">
        <v>7.5</v>
      </c>
      <c r="Y1275" s="12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2" t="n">
        <v>45007</v>
      </c>
      <c r="H1276" t="inlineStr"/>
      <c r="J1276" t="n">
        <v>24200</v>
      </c>
      <c r="L1276" t="n">
        <v>5.574109245612703</v>
      </c>
      <c r="M1276" s="12" t="n">
        <v>45012</v>
      </c>
      <c r="N1276" t="n">
        <v>5.5</v>
      </c>
      <c r="O1276" s="12" t="n">
        <v>45017</v>
      </c>
      <c r="P1276" t="n">
        <v>23</v>
      </c>
      <c r="Q1276" t="inlineStr">
        <is>
          <t>SI</t>
        </is>
      </c>
      <c r="T1276" t="n">
        <v>24200</v>
      </c>
      <c r="V1276" t="n">
        <v>7.574109245612703</v>
      </c>
      <c r="W1276" s="12" t="n">
        <v>45014</v>
      </c>
      <c r="X1276" t="n">
        <v>7.5</v>
      </c>
      <c r="Y1276" s="12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2" t="n">
        <v>45012</v>
      </c>
      <c r="H1277" t="inlineStr"/>
      <c r="J1277" t="n">
        <v>11377.52</v>
      </c>
      <c r="L1277" t="n">
        <v>5.574109245612703</v>
      </c>
      <c r="M1277" s="12" t="n">
        <v>45017</v>
      </c>
      <c r="N1277" t="n">
        <v>5.5</v>
      </c>
      <c r="O1277" s="12" t="n">
        <v>45022</v>
      </c>
      <c r="P1277" t="n">
        <v>20</v>
      </c>
      <c r="Q1277" t="inlineStr">
        <is>
          <t>SI</t>
        </is>
      </c>
      <c r="T1277" t="n">
        <v>11377.52</v>
      </c>
      <c r="V1277" t="n">
        <v>7.574109245612703</v>
      </c>
      <c r="W1277" s="12" t="n">
        <v>45019</v>
      </c>
      <c r="X1277" t="n">
        <v>7.5</v>
      </c>
      <c r="Y1277" s="12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2" t="n">
        <v>45012</v>
      </c>
      <c r="H1278" t="inlineStr"/>
      <c r="J1278" t="n">
        <v>12477.75</v>
      </c>
      <c r="L1278" t="n">
        <v>5.574109245612703</v>
      </c>
      <c r="M1278" s="12" t="n">
        <v>45017</v>
      </c>
      <c r="N1278" t="n">
        <v>5.5</v>
      </c>
      <c r="O1278" s="12" t="n">
        <v>45022</v>
      </c>
      <c r="P1278" t="n">
        <v>20</v>
      </c>
      <c r="Q1278" t="inlineStr">
        <is>
          <t>SI</t>
        </is>
      </c>
      <c r="T1278" t="n">
        <v>12477.75</v>
      </c>
      <c r="V1278" t="n">
        <v>7.574109245612703</v>
      </c>
      <c r="W1278" s="12" t="n">
        <v>45019</v>
      </c>
      <c r="X1278" t="n">
        <v>7.5</v>
      </c>
      <c r="Y1278" s="12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2" t="n">
        <v>45001</v>
      </c>
      <c r="H1279" t="inlineStr"/>
      <c r="I1279" t="n">
        <v>24005.61</v>
      </c>
      <c r="L1279" t="n">
        <v>5.449612403100775</v>
      </c>
      <c r="M1279" s="12" t="n">
        <v>45006</v>
      </c>
      <c r="N1279" t="n">
        <v>10</v>
      </c>
      <c r="O1279" s="12" t="n">
        <v>45016</v>
      </c>
      <c r="P1279" t="n">
        <v>0</v>
      </c>
      <c r="Q1279" t="inlineStr">
        <is>
          <t>Mes 4</t>
        </is>
      </c>
      <c r="S1279" t="n">
        <v>24005.61</v>
      </c>
      <c r="V1279" t="n">
        <v>7.449612403100775</v>
      </c>
      <c r="W1279" s="12" t="n">
        <v>45008</v>
      </c>
      <c r="X1279" t="n">
        <v>12</v>
      </c>
      <c r="Y1279" s="12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2" t="n">
        <v>44991</v>
      </c>
      <c r="H1280" t="inlineStr"/>
      <c r="I1280" t="n">
        <v>19992.04</v>
      </c>
      <c r="L1280" t="n">
        <v>5.449612403100775</v>
      </c>
      <c r="M1280" s="12" t="n">
        <v>44996</v>
      </c>
      <c r="N1280" t="n">
        <v>10</v>
      </c>
      <c r="O1280" s="12" t="n">
        <v>45006</v>
      </c>
      <c r="P1280" t="n">
        <v>9</v>
      </c>
      <c r="Q1280" t="inlineStr">
        <is>
          <t>SI</t>
        </is>
      </c>
      <c r="S1280" t="n">
        <v>19992.04</v>
      </c>
      <c r="V1280" t="n">
        <v>7.449612403100775</v>
      </c>
      <c r="W1280" s="12" t="n">
        <v>44998</v>
      </c>
      <c r="X1280" t="n">
        <v>12</v>
      </c>
      <c r="Y1280" s="12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2" t="n">
        <v>45007</v>
      </c>
      <c r="H1281" t="inlineStr"/>
      <c r="J1281" t="n">
        <v>19958.048</v>
      </c>
      <c r="L1281" t="n">
        <v>7.5</v>
      </c>
      <c r="M1281" s="12" t="n">
        <v>45014</v>
      </c>
      <c r="N1281" t="n">
        <v>9.5</v>
      </c>
      <c r="O1281" s="12" t="n">
        <v>45023</v>
      </c>
      <c r="P1281" t="n">
        <v>19</v>
      </c>
      <c r="Q1281" t="inlineStr">
        <is>
          <t>SI</t>
        </is>
      </c>
      <c r="T1281" t="n">
        <v>19958.048</v>
      </c>
      <c r="V1281" t="n">
        <v>9.5</v>
      </c>
      <c r="W1281" s="12" t="n">
        <v>45016</v>
      </c>
      <c r="X1281" t="n">
        <v>11.5</v>
      </c>
      <c r="Y1281" s="12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2" t="n">
        <v>44999</v>
      </c>
      <c r="H1282" t="inlineStr"/>
      <c r="I1282" t="n">
        <v>19794.75488</v>
      </c>
      <c r="L1282" t="n">
        <v>7.5</v>
      </c>
      <c r="M1282" s="12" t="n">
        <v>45006</v>
      </c>
      <c r="N1282" t="n">
        <v>9.5</v>
      </c>
      <c r="O1282" s="12" t="n">
        <v>45015</v>
      </c>
      <c r="P1282" t="n">
        <v>1</v>
      </c>
      <c r="Q1282" t="inlineStr">
        <is>
          <t>Mes 4</t>
        </is>
      </c>
      <c r="S1282" t="n">
        <v>19794.75488</v>
      </c>
      <c r="V1282" t="n">
        <v>9.5</v>
      </c>
      <c r="W1282" s="12" t="n">
        <v>45008</v>
      </c>
      <c r="X1282" t="n">
        <v>11.5</v>
      </c>
      <c r="Y1282" s="12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2" t="n">
        <v>45012</v>
      </c>
      <c r="H1283" t="inlineStr"/>
      <c r="J1283" t="n">
        <v>24000</v>
      </c>
      <c r="L1283" t="n">
        <v>5.574109245612703</v>
      </c>
      <c r="M1283" s="12" t="n">
        <v>45017</v>
      </c>
      <c r="N1283" t="n">
        <v>5.5</v>
      </c>
      <c r="O1283" s="12" t="n">
        <v>45022</v>
      </c>
      <c r="P1283" t="n">
        <v>20</v>
      </c>
      <c r="Q1283" t="inlineStr">
        <is>
          <t>SI</t>
        </is>
      </c>
      <c r="T1283" t="n">
        <v>24000</v>
      </c>
      <c r="V1283" t="n">
        <v>7.574109245612703</v>
      </c>
      <c r="W1283" s="12" t="n">
        <v>45019</v>
      </c>
      <c r="X1283" t="n">
        <v>7.5</v>
      </c>
      <c r="Y1283" s="12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2" t="n">
        <v>45025</v>
      </c>
      <c r="H1284" t="inlineStr"/>
      <c r="J1284" t="n">
        <v>23864.79</v>
      </c>
      <c r="L1284" t="n">
        <v>5.574109245612703</v>
      </c>
      <c r="M1284" s="12" t="n">
        <v>45030</v>
      </c>
      <c r="N1284" t="n">
        <v>5.5</v>
      </c>
      <c r="O1284" s="12" t="n">
        <v>45035</v>
      </c>
      <c r="P1284" t="n">
        <v>9</v>
      </c>
      <c r="Q1284" t="inlineStr">
        <is>
          <t>SI</t>
        </is>
      </c>
      <c r="T1284" t="n">
        <v>23864.79</v>
      </c>
      <c r="V1284" t="n">
        <v>7.574109245612703</v>
      </c>
      <c r="W1284" s="12" t="n">
        <v>45032</v>
      </c>
      <c r="X1284" t="n">
        <v>7.5</v>
      </c>
      <c r="Y1284" s="12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2" t="n">
        <v>45025</v>
      </c>
      <c r="H1285" t="inlineStr"/>
      <c r="J1285" t="n">
        <v>24012.68</v>
      </c>
      <c r="L1285" t="n">
        <v>5.574109245612703</v>
      </c>
      <c r="M1285" s="12" t="n">
        <v>45030</v>
      </c>
      <c r="N1285" t="n">
        <v>5.5</v>
      </c>
      <c r="O1285" s="12" t="n">
        <v>45035</v>
      </c>
      <c r="P1285" t="n">
        <v>9</v>
      </c>
      <c r="Q1285" t="inlineStr">
        <is>
          <t>SI</t>
        </is>
      </c>
      <c r="T1285" t="n">
        <v>24012.68</v>
      </c>
      <c r="V1285" t="n">
        <v>7.574109245612703</v>
      </c>
      <c r="W1285" s="12" t="n">
        <v>45032</v>
      </c>
      <c r="X1285" t="n">
        <v>7.5</v>
      </c>
      <c r="Y1285" s="12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2" t="n">
        <v>45007</v>
      </c>
      <c r="H1286" t="inlineStr"/>
      <c r="J1286" t="n">
        <v>24410</v>
      </c>
      <c r="L1286" t="n">
        <v>5.574109245612703</v>
      </c>
      <c r="M1286" s="12" t="n">
        <v>45012</v>
      </c>
      <c r="N1286" t="n">
        <v>5.5</v>
      </c>
      <c r="O1286" s="12" t="n">
        <v>45017</v>
      </c>
      <c r="P1286" t="n">
        <v>23</v>
      </c>
      <c r="Q1286" t="inlineStr">
        <is>
          <t>SI</t>
        </is>
      </c>
      <c r="T1286" t="n">
        <v>24410</v>
      </c>
      <c r="V1286" t="n">
        <v>7.574109245612703</v>
      </c>
      <c r="W1286" s="12" t="n">
        <v>45014</v>
      </c>
      <c r="X1286" t="n">
        <v>7.5</v>
      </c>
      <c r="Y1286" s="12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2" t="n">
        <v>45007</v>
      </c>
      <c r="H1287" t="inlineStr"/>
      <c r="J1287" t="n">
        <v>24280</v>
      </c>
      <c r="L1287" t="n">
        <v>5.574109245612703</v>
      </c>
      <c r="M1287" s="12" t="n">
        <v>45012</v>
      </c>
      <c r="N1287" t="n">
        <v>5.5</v>
      </c>
      <c r="O1287" s="12" t="n">
        <v>45017</v>
      </c>
      <c r="P1287" t="n">
        <v>23</v>
      </c>
      <c r="Q1287" t="inlineStr">
        <is>
          <t>SI</t>
        </is>
      </c>
      <c r="T1287" t="n">
        <v>24280</v>
      </c>
      <c r="V1287" t="n">
        <v>7.574109245612703</v>
      </c>
      <c r="W1287" s="12" t="n">
        <v>45014</v>
      </c>
      <c r="X1287" t="n">
        <v>7.5</v>
      </c>
      <c r="Y1287" s="12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2" t="n">
        <v>45008</v>
      </c>
      <c r="H1288" t="inlineStr"/>
      <c r="J1288" t="n">
        <v>23960</v>
      </c>
      <c r="L1288" t="n">
        <v>5.574109245612703</v>
      </c>
      <c r="M1288" s="12" t="n">
        <v>45013</v>
      </c>
      <c r="N1288" t="n">
        <v>5.5</v>
      </c>
      <c r="O1288" s="12" t="n">
        <v>45018</v>
      </c>
      <c r="P1288" t="n">
        <v>23</v>
      </c>
      <c r="Q1288" t="inlineStr">
        <is>
          <t>SI</t>
        </is>
      </c>
      <c r="T1288" t="n">
        <v>23960</v>
      </c>
      <c r="V1288" t="n">
        <v>7.574109245612703</v>
      </c>
      <c r="W1288" s="12" t="n">
        <v>45015</v>
      </c>
      <c r="X1288" t="n">
        <v>7.5</v>
      </c>
      <c r="Y1288" s="12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2" t="n">
        <v>45012</v>
      </c>
      <c r="H1289" t="inlineStr"/>
      <c r="J1289" t="n">
        <v>25000</v>
      </c>
      <c r="L1289" t="n">
        <v>5.574109245612703</v>
      </c>
      <c r="M1289" s="12" t="n">
        <v>45017</v>
      </c>
      <c r="N1289" t="n">
        <v>5.5</v>
      </c>
      <c r="O1289" s="12" t="n">
        <v>45022</v>
      </c>
      <c r="P1289" t="n">
        <v>20</v>
      </c>
      <c r="Q1289" t="inlineStr">
        <is>
          <t>SI</t>
        </is>
      </c>
      <c r="T1289" t="n">
        <v>25000</v>
      </c>
      <c r="V1289" t="n">
        <v>7.574109245612703</v>
      </c>
      <c r="W1289" s="12" t="n">
        <v>45019</v>
      </c>
      <c r="X1289" t="n">
        <v>7.5</v>
      </c>
      <c r="Y1289" s="12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2" t="n">
        <v>45012</v>
      </c>
      <c r="H1290" t="inlineStr"/>
      <c r="J1290" t="n">
        <v>16000</v>
      </c>
      <c r="L1290" t="n">
        <v>5.574109245612703</v>
      </c>
      <c r="M1290" s="12" t="n">
        <v>45017</v>
      </c>
      <c r="N1290" t="n">
        <v>5.5</v>
      </c>
      <c r="O1290" s="12" t="n">
        <v>45022</v>
      </c>
      <c r="P1290" t="n">
        <v>20</v>
      </c>
      <c r="Q1290" t="inlineStr">
        <is>
          <t>SI</t>
        </is>
      </c>
      <c r="T1290" t="n">
        <v>16000</v>
      </c>
      <c r="V1290" t="n">
        <v>7.574109245612703</v>
      </c>
      <c r="W1290" s="12" t="n">
        <v>45019</v>
      </c>
      <c r="X1290" t="n">
        <v>7.5</v>
      </c>
      <c r="Y1290" s="12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2" t="n">
        <v>45012</v>
      </c>
      <c r="H1291" t="inlineStr"/>
      <c r="J1291" t="n">
        <v>9000</v>
      </c>
      <c r="L1291" t="n">
        <v>5.574109245612703</v>
      </c>
      <c r="M1291" s="12" t="n">
        <v>45017</v>
      </c>
      <c r="N1291" t="n">
        <v>5.5</v>
      </c>
      <c r="O1291" s="12" t="n">
        <v>45022</v>
      </c>
      <c r="P1291" t="n">
        <v>20</v>
      </c>
      <c r="Q1291" t="inlineStr">
        <is>
          <t>SI</t>
        </is>
      </c>
      <c r="T1291" t="n">
        <v>9000</v>
      </c>
      <c r="V1291" t="n">
        <v>7.574109245612703</v>
      </c>
      <c r="W1291" s="12" t="n">
        <v>45019</v>
      </c>
      <c r="X1291" t="n">
        <v>7.5</v>
      </c>
      <c r="Y1291" s="12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2" t="n">
        <v>45013</v>
      </c>
      <c r="H1292" t="inlineStr"/>
      <c r="J1292" t="n">
        <v>24121.38</v>
      </c>
      <c r="L1292" t="n">
        <v>5.574109245612703</v>
      </c>
      <c r="M1292" s="12" t="n">
        <v>45018</v>
      </c>
      <c r="N1292" t="n">
        <v>5.5</v>
      </c>
      <c r="O1292" s="12" t="n">
        <v>45023</v>
      </c>
      <c r="P1292" t="n">
        <v>19</v>
      </c>
      <c r="Q1292" t="inlineStr">
        <is>
          <t>SI</t>
        </is>
      </c>
      <c r="T1292" t="n">
        <v>24121.38</v>
      </c>
      <c r="V1292" t="n">
        <v>7.574109245612703</v>
      </c>
      <c r="W1292" s="12" t="n">
        <v>45020</v>
      </c>
      <c r="X1292" t="n">
        <v>7.5</v>
      </c>
      <c r="Y1292" s="12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2" t="n">
        <v>45025</v>
      </c>
      <c r="H1293" t="inlineStr"/>
      <c r="J1293" t="n">
        <v>25002</v>
      </c>
      <c r="L1293" t="n">
        <v>5.574109245612703</v>
      </c>
      <c r="M1293" s="12" t="n">
        <v>45030</v>
      </c>
      <c r="N1293" t="n">
        <v>5.5</v>
      </c>
      <c r="O1293" s="12" t="n">
        <v>45035</v>
      </c>
      <c r="P1293" t="n">
        <v>9</v>
      </c>
      <c r="Q1293" t="inlineStr">
        <is>
          <t>SI</t>
        </is>
      </c>
      <c r="T1293" t="n">
        <v>25002</v>
      </c>
      <c r="V1293" t="n">
        <v>7.574109245612703</v>
      </c>
      <c r="W1293" s="12" t="n">
        <v>45032</v>
      </c>
      <c r="X1293" t="n">
        <v>7.5</v>
      </c>
      <c r="Y1293" s="12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2" t="n">
        <v>45008</v>
      </c>
      <c r="H1294" t="inlineStr"/>
      <c r="J1294" t="n">
        <v>24000</v>
      </c>
      <c r="L1294" t="n">
        <v>5.574109245612703</v>
      </c>
      <c r="M1294" s="12" t="n">
        <v>45013</v>
      </c>
      <c r="N1294" t="n">
        <v>5.5</v>
      </c>
      <c r="O1294" s="12" t="n">
        <v>45018</v>
      </c>
      <c r="P1294" t="n">
        <v>23</v>
      </c>
      <c r="Q1294" t="inlineStr">
        <is>
          <t>SI</t>
        </is>
      </c>
      <c r="T1294" t="n">
        <v>24000</v>
      </c>
      <c r="V1294" t="n">
        <v>7.574109245612703</v>
      </c>
      <c r="W1294" s="12" t="n">
        <v>45015</v>
      </c>
      <c r="X1294" t="n">
        <v>7.5</v>
      </c>
      <c r="Y1294" s="12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2" t="n">
        <v>44991</v>
      </c>
      <c r="H1295" t="inlineStr"/>
      <c r="I1295" t="n">
        <v>23930.87</v>
      </c>
      <c r="L1295" t="n">
        <v>5.449612403100775</v>
      </c>
      <c r="M1295" s="12" t="n">
        <v>44996</v>
      </c>
      <c r="N1295" t="n">
        <v>10</v>
      </c>
      <c r="O1295" s="12" t="n">
        <v>45006</v>
      </c>
      <c r="P1295" t="n">
        <v>9</v>
      </c>
      <c r="Q1295" t="inlineStr">
        <is>
          <t>SI</t>
        </is>
      </c>
      <c r="S1295" t="n">
        <v>23930.87</v>
      </c>
      <c r="V1295" t="n">
        <v>7.449612403100775</v>
      </c>
      <c r="W1295" s="12" t="n">
        <v>44998</v>
      </c>
      <c r="X1295" t="n">
        <v>12</v>
      </c>
      <c r="Y1295" s="12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2" t="n">
        <v>45001</v>
      </c>
      <c r="H1296" t="inlineStr"/>
      <c r="I1296" t="n">
        <v>24005.68</v>
      </c>
      <c r="L1296" t="n">
        <v>5.449612403100775</v>
      </c>
      <c r="M1296" s="12" t="n">
        <v>45006</v>
      </c>
      <c r="N1296" t="n">
        <v>10</v>
      </c>
      <c r="O1296" s="12" t="n">
        <v>45016</v>
      </c>
      <c r="P1296" t="n">
        <v>0</v>
      </c>
      <c r="Q1296" t="inlineStr">
        <is>
          <t>Mes 4</t>
        </is>
      </c>
      <c r="S1296" t="n">
        <v>24005.68</v>
      </c>
      <c r="V1296" t="n">
        <v>7.449612403100775</v>
      </c>
      <c r="W1296" s="12" t="n">
        <v>45008</v>
      </c>
      <c r="X1296" t="n">
        <v>12</v>
      </c>
      <c r="Y1296" s="12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2" t="n">
        <v>45013</v>
      </c>
      <c r="H1297" t="inlineStr"/>
      <c r="J1297" t="n">
        <v>19958.048</v>
      </c>
      <c r="L1297" t="n">
        <v>7.5</v>
      </c>
      <c r="M1297" s="12" t="n">
        <v>45020</v>
      </c>
      <c r="N1297" t="n">
        <v>9.5</v>
      </c>
      <c r="O1297" s="12" t="n">
        <v>45029</v>
      </c>
      <c r="P1297" t="n">
        <v>14</v>
      </c>
      <c r="Q1297" t="inlineStr">
        <is>
          <t>SI</t>
        </is>
      </c>
      <c r="T1297" t="n">
        <v>19958.048</v>
      </c>
      <c r="V1297" t="n">
        <v>9.5</v>
      </c>
      <c r="W1297" s="12" t="n">
        <v>45022</v>
      </c>
      <c r="X1297" t="n">
        <v>11.5</v>
      </c>
      <c r="Y1297" s="12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2" t="n">
        <v>44991</v>
      </c>
      <c r="H1298" t="inlineStr"/>
      <c r="I1298" t="n">
        <v>23920</v>
      </c>
      <c r="L1298" t="n">
        <v>5.449612403100775</v>
      </c>
      <c r="M1298" s="12" t="n">
        <v>44996</v>
      </c>
      <c r="N1298" t="n">
        <v>10</v>
      </c>
      <c r="O1298" s="12" t="n">
        <v>45006</v>
      </c>
      <c r="P1298" t="n">
        <v>9</v>
      </c>
      <c r="Q1298" t="inlineStr">
        <is>
          <t>SI</t>
        </is>
      </c>
      <c r="S1298" t="n">
        <v>23920</v>
      </c>
      <c r="V1298" t="n">
        <v>7.449612403100775</v>
      </c>
      <c r="W1298" s="12" t="n">
        <v>44998</v>
      </c>
      <c r="X1298" t="n">
        <v>12</v>
      </c>
      <c r="Y1298" s="12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2" t="n">
        <v>44991</v>
      </c>
      <c r="H1299" t="inlineStr"/>
      <c r="I1299" t="n">
        <v>21600</v>
      </c>
      <c r="L1299" t="n">
        <v>5.449612403100775</v>
      </c>
      <c r="M1299" s="12" t="n">
        <v>44996</v>
      </c>
      <c r="N1299" t="n">
        <v>10</v>
      </c>
      <c r="O1299" s="12" t="n">
        <v>45006</v>
      </c>
      <c r="P1299" t="n">
        <v>9</v>
      </c>
      <c r="Q1299" t="inlineStr">
        <is>
          <t>SI</t>
        </is>
      </c>
      <c r="S1299" t="n">
        <v>21600</v>
      </c>
      <c r="V1299" t="n">
        <v>7.449612403100775</v>
      </c>
      <c r="W1299" s="12" t="n">
        <v>44998</v>
      </c>
      <c r="X1299" t="n">
        <v>12</v>
      </c>
      <c r="Y1299" s="12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2" t="n">
        <v>44991</v>
      </c>
      <c r="H1300" t="inlineStr"/>
      <c r="I1300" t="n">
        <v>20400</v>
      </c>
      <c r="L1300" t="n">
        <v>5.449612403100775</v>
      </c>
      <c r="M1300" s="12" t="n">
        <v>44996</v>
      </c>
      <c r="N1300" t="n">
        <v>10</v>
      </c>
      <c r="O1300" s="12" t="n">
        <v>45006</v>
      </c>
      <c r="P1300" t="n">
        <v>9</v>
      </c>
      <c r="Q1300" t="inlineStr">
        <is>
          <t>SI</t>
        </is>
      </c>
      <c r="S1300" t="n">
        <v>20400</v>
      </c>
      <c r="V1300" t="n">
        <v>7.449612403100775</v>
      </c>
      <c r="W1300" s="12" t="n">
        <v>44998</v>
      </c>
      <c r="X1300" t="n">
        <v>12</v>
      </c>
      <c r="Y1300" s="12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2" t="n">
        <v>44999</v>
      </c>
      <c r="H1301" t="inlineStr"/>
      <c r="I1301" t="n">
        <v>19958.048</v>
      </c>
      <c r="L1301" t="n">
        <v>7.5</v>
      </c>
      <c r="M1301" s="12" t="n">
        <v>45006</v>
      </c>
      <c r="N1301" t="n">
        <v>9.5</v>
      </c>
      <c r="O1301" s="12" t="n">
        <v>45015</v>
      </c>
      <c r="P1301" t="n">
        <v>1</v>
      </c>
      <c r="Q1301" t="inlineStr">
        <is>
          <t>Mes 4</t>
        </is>
      </c>
      <c r="S1301" t="n">
        <v>19958.048</v>
      </c>
      <c r="V1301" t="n">
        <v>9.5</v>
      </c>
      <c r="W1301" s="12" t="n">
        <v>45008</v>
      </c>
      <c r="X1301" t="n">
        <v>11.5</v>
      </c>
      <c r="Y1301" s="12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2" t="n">
        <v>45007</v>
      </c>
      <c r="H1302" t="inlineStr"/>
      <c r="J1302" t="n">
        <v>24408</v>
      </c>
      <c r="L1302" t="n">
        <v>5.574109245612703</v>
      </c>
      <c r="M1302" s="12" t="n">
        <v>45012</v>
      </c>
      <c r="N1302" t="n">
        <v>5.5</v>
      </c>
      <c r="O1302" s="12" t="n">
        <v>45017</v>
      </c>
      <c r="P1302" t="n">
        <v>23</v>
      </c>
      <c r="Q1302" t="inlineStr">
        <is>
          <t>SI</t>
        </is>
      </c>
      <c r="T1302" t="n">
        <v>24408</v>
      </c>
      <c r="V1302" t="n">
        <v>7.574109245612703</v>
      </c>
      <c r="W1302" s="12" t="n">
        <v>45014</v>
      </c>
      <c r="X1302" t="n">
        <v>7.5</v>
      </c>
      <c r="Y1302" s="12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2" t="n">
        <v>45007</v>
      </c>
      <c r="H1303" t="inlineStr"/>
      <c r="J1303" t="n">
        <v>25013.58</v>
      </c>
      <c r="L1303" t="n">
        <v>5.574109245612703</v>
      </c>
      <c r="M1303" s="12" t="n">
        <v>45012</v>
      </c>
      <c r="N1303" t="n">
        <v>5.5</v>
      </c>
      <c r="O1303" s="12" t="n">
        <v>45017</v>
      </c>
      <c r="P1303" t="n">
        <v>23</v>
      </c>
      <c r="Q1303" t="inlineStr">
        <is>
          <t>SI</t>
        </is>
      </c>
      <c r="T1303" t="n">
        <v>25013.58</v>
      </c>
      <c r="V1303" t="n">
        <v>7.574109245612703</v>
      </c>
      <c r="W1303" s="12" t="n">
        <v>45014</v>
      </c>
      <c r="X1303" t="n">
        <v>7.5</v>
      </c>
      <c r="Y1303" s="12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2" t="n">
        <v>45007</v>
      </c>
      <c r="H1304" t="inlineStr"/>
      <c r="J1304" t="n">
        <v>24982.91</v>
      </c>
      <c r="L1304" t="n">
        <v>5.574109245612703</v>
      </c>
      <c r="M1304" s="12" t="n">
        <v>45012</v>
      </c>
      <c r="N1304" t="n">
        <v>5.5</v>
      </c>
      <c r="O1304" s="12" t="n">
        <v>45017</v>
      </c>
      <c r="P1304" t="n">
        <v>23</v>
      </c>
      <c r="Q1304" t="inlineStr">
        <is>
          <t>SI</t>
        </is>
      </c>
      <c r="T1304" t="n">
        <v>24982.91</v>
      </c>
      <c r="V1304" t="n">
        <v>7.574109245612703</v>
      </c>
      <c r="W1304" s="12" t="n">
        <v>45014</v>
      </c>
      <c r="X1304" t="n">
        <v>7.5</v>
      </c>
      <c r="Y1304" s="12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2" t="n">
        <v>45007</v>
      </c>
      <c r="H1305" t="inlineStr"/>
      <c r="J1305" t="n">
        <v>22592.89</v>
      </c>
      <c r="L1305" t="n">
        <v>5.574109245612703</v>
      </c>
      <c r="M1305" s="12" t="n">
        <v>45012</v>
      </c>
      <c r="N1305" t="n">
        <v>5.5</v>
      </c>
      <c r="O1305" s="12" t="n">
        <v>45017</v>
      </c>
      <c r="P1305" t="n">
        <v>23</v>
      </c>
      <c r="Q1305" t="inlineStr">
        <is>
          <t>SI</t>
        </is>
      </c>
      <c r="T1305" t="n">
        <v>22592.89</v>
      </c>
      <c r="V1305" t="n">
        <v>7.574109245612703</v>
      </c>
      <c r="W1305" s="12" t="n">
        <v>45014</v>
      </c>
      <c r="X1305" t="n">
        <v>7.5</v>
      </c>
      <c r="Y1305" s="12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2" t="n">
        <v>44991</v>
      </c>
      <c r="H1306" t="inlineStr"/>
      <c r="I1306" t="n">
        <v>24017.36</v>
      </c>
      <c r="L1306" t="n">
        <v>5.449612403100775</v>
      </c>
      <c r="M1306" s="12" t="n">
        <v>44996</v>
      </c>
      <c r="N1306" t="n">
        <v>10</v>
      </c>
      <c r="O1306" s="12" t="n">
        <v>45006</v>
      </c>
      <c r="P1306" t="n">
        <v>9</v>
      </c>
      <c r="Q1306" t="inlineStr">
        <is>
          <t>SI</t>
        </is>
      </c>
      <c r="S1306" t="n">
        <v>24017.36</v>
      </c>
      <c r="V1306" t="n">
        <v>7.449612403100775</v>
      </c>
      <c r="W1306" s="12" t="n">
        <v>44998</v>
      </c>
      <c r="X1306" t="n">
        <v>12</v>
      </c>
      <c r="Y1306" s="12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2" t="n">
        <v>45004</v>
      </c>
      <c r="H1307" t="inlineStr"/>
      <c r="I1307" t="n">
        <v>24994.41</v>
      </c>
      <c r="L1307" t="n">
        <v>5.574109245612703</v>
      </c>
      <c r="M1307" s="12" t="n">
        <v>45009</v>
      </c>
      <c r="N1307" t="n">
        <v>5.5</v>
      </c>
      <c r="O1307" s="12" t="n">
        <v>45014</v>
      </c>
      <c r="P1307" t="n">
        <v>2</v>
      </c>
      <c r="Q1307" t="inlineStr">
        <is>
          <t>Mes 4</t>
        </is>
      </c>
      <c r="T1307" t="n">
        <v>24994.41</v>
      </c>
      <c r="V1307" t="n">
        <v>7.574109245612703</v>
      </c>
      <c r="W1307" s="12" t="n">
        <v>45011</v>
      </c>
      <c r="X1307" t="n">
        <v>7.5</v>
      </c>
      <c r="Y1307" s="12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2" t="n">
        <v>45007</v>
      </c>
      <c r="H1308" t="inlineStr"/>
      <c r="J1308" t="n">
        <v>25012.89</v>
      </c>
      <c r="L1308" t="n">
        <v>5.574109245612703</v>
      </c>
      <c r="M1308" s="12" t="n">
        <v>45012</v>
      </c>
      <c r="N1308" t="n">
        <v>5.5</v>
      </c>
      <c r="O1308" s="12" t="n">
        <v>45017</v>
      </c>
      <c r="P1308" t="n">
        <v>23</v>
      </c>
      <c r="Q1308" t="inlineStr">
        <is>
          <t>SI</t>
        </is>
      </c>
      <c r="T1308" t="n">
        <v>25012.89</v>
      </c>
      <c r="V1308" t="n">
        <v>7.574109245612703</v>
      </c>
      <c r="W1308" s="12" t="n">
        <v>45014</v>
      </c>
      <c r="X1308" t="n">
        <v>7.5</v>
      </c>
      <c r="Y1308" s="12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2" t="n">
        <v>44999</v>
      </c>
      <c r="H1309" t="inlineStr"/>
      <c r="I1309" t="n">
        <v>24004.08864</v>
      </c>
      <c r="L1309" t="n">
        <v>7.5</v>
      </c>
      <c r="M1309" s="12" t="n">
        <v>45006</v>
      </c>
      <c r="N1309" t="n">
        <v>9.5</v>
      </c>
      <c r="O1309" s="12" t="n">
        <v>45015</v>
      </c>
      <c r="P1309" t="n">
        <v>1</v>
      </c>
      <c r="Q1309" t="inlineStr">
        <is>
          <t>Mes 4</t>
        </is>
      </c>
      <c r="S1309" t="n">
        <v>24004.08864</v>
      </c>
      <c r="V1309" t="n">
        <v>9.5</v>
      </c>
      <c r="W1309" s="12" t="n">
        <v>45008</v>
      </c>
      <c r="X1309" t="n">
        <v>11.5</v>
      </c>
      <c r="Y1309" s="12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2" t="n">
        <v>45006</v>
      </c>
      <c r="H1310" t="inlineStr"/>
      <c r="J1310" t="n">
        <v>19958.048</v>
      </c>
      <c r="L1310" t="n">
        <v>7.5</v>
      </c>
      <c r="M1310" s="12" t="n">
        <v>45013</v>
      </c>
      <c r="N1310" t="n">
        <v>9.5</v>
      </c>
      <c r="O1310" s="12" t="n">
        <v>45022</v>
      </c>
      <c r="P1310" t="n">
        <v>20</v>
      </c>
      <c r="Q1310" t="inlineStr">
        <is>
          <t>SI</t>
        </is>
      </c>
      <c r="T1310" t="n">
        <v>19958.048</v>
      </c>
      <c r="V1310" t="n">
        <v>9.5</v>
      </c>
      <c r="W1310" s="12" t="n">
        <v>45015</v>
      </c>
      <c r="X1310" t="n">
        <v>11.5</v>
      </c>
      <c r="Y1310" s="12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2" t="n">
        <v>45005</v>
      </c>
      <c r="H1311" t="inlineStr"/>
      <c r="J1311" t="n">
        <v>18143.68</v>
      </c>
      <c r="L1311" t="n">
        <v>7.5</v>
      </c>
      <c r="M1311" s="12" t="n">
        <v>45012</v>
      </c>
      <c r="N1311" t="n">
        <v>9.5</v>
      </c>
      <c r="O1311" s="12" t="n">
        <v>45021</v>
      </c>
      <c r="P1311" t="n">
        <v>21</v>
      </c>
      <c r="Q1311" t="inlineStr">
        <is>
          <t>SI</t>
        </is>
      </c>
      <c r="S1311" t="n">
        <v>18143.68</v>
      </c>
      <c r="V1311" t="n">
        <v>9.5</v>
      </c>
      <c r="W1311" s="12" t="n">
        <v>45014</v>
      </c>
      <c r="X1311" t="n">
        <v>11.5</v>
      </c>
      <c r="Y1311" s="12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2" t="n">
        <v>45005</v>
      </c>
      <c r="H1312" t="inlineStr"/>
      <c r="J1312" t="n">
        <v>19958.048</v>
      </c>
      <c r="L1312" t="n">
        <v>7.5</v>
      </c>
      <c r="M1312" s="12" t="n">
        <v>45012</v>
      </c>
      <c r="N1312" t="n">
        <v>9.5</v>
      </c>
      <c r="O1312" s="12" t="n">
        <v>45021</v>
      </c>
      <c r="P1312" t="n">
        <v>21</v>
      </c>
      <c r="Q1312" t="inlineStr">
        <is>
          <t>SI</t>
        </is>
      </c>
      <c r="S1312" t="n">
        <v>19958.048</v>
      </c>
      <c r="V1312" t="n">
        <v>9.5</v>
      </c>
      <c r="W1312" s="12" t="n">
        <v>45014</v>
      </c>
      <c r="X1312" t="n">
        <v>11.5</v>
      </c>
      <c r="Y1312" s="12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2" t="n">
        <v>45007</v>
      </c>
      <c r="H1313" t="inlineStr"/>
      <c r="J1313" t="n">
        <v>24000</v>
      </c>
      <c r="L1313" t="n">
        <v>5.574109245612703</v>
      </c>
      <c r="M1313" s="12" t="n">
        <v>45012</v>
      </c>
      <c r="N1313" t="n">
        <v>5.5</v>
      </c>
      <c r="O1313" s="12" t="n">
        <v>45017</v>
      </c>
      <c r="P1313" t="n">
        <v>23</v>
      </c>
      <c r="Q1313" t="inlineStr">
        <is>
          <t>SI</t>
        </is>
      </c>
      <c r="T1313" t="n">
        <v>24000</v>
      </c>
      <c r="V1313" t="n">
        <v>7.574109245612703</v>
      </c>
      <c r="W1313" s="12" t="n">
        <v>45014</v>
      </c>
      <c r="X1313" t="n">
        <v>7.5</v>
      </c>
      <c r="Y1313" s="12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2" t="n">
        <v>45004</v>
      </c>
      <c r="H1314" t="inlineStr"/>
      <c r="I1314" t="n">
        <v>24350</v>
      </c>
      <c r="L1314" t="n">
        <v>5.574109245612703</v>
      </c>
      <c r="M1314" s="12" t="n">
        <v>45009</v>
      </c>
      <c r="N1314" t="n">
        <v>5.5</v>
      </c>
      <c r="O1314" s="12" t="n">
        <v>45014</v>
      </c>
      <c r="P1314" t="n">
        <v>2</v>
      </c>
      <c r="Q1314" t="inlineStr">
        <is>
          <t>Mes 4</t>
        </is>
      </c>
      <c r="T1314" t="n">
        <v>24350</v>
      </c>
      <c r="V1314" t="n">
        <v>7.574109245612703</v>
      </c>
      <c r="W1314" s="12" t="n">
        <v>45011</v>
      </c>
      <c r="X1314" t="n">
        <v>7.5</v>
      </c>
      <c r="Y1314" s="12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2" t="n">
        <v>45020</v>
      </c>
      <c r="H1315" t="inlineStr"/>
      <c r="J1315" t="n">
        <v>23996.35</v>
      </c>
      <c r="L1315" t="n">
        <v>5.574109245612703</v>
      </c>
      <c r="M1315" s="12" t="n">
        <v>45025</v>
      </c>
      <c r="N1315" t="n">
        <v>5.5</v>
      </c>
      <c r="O1315" s="12" t="n">
        <v>45030</v>
      </c>
      <c r="P1315" t="n">
        <v>13</v>
      </c>
      <c r="Q1315" t="inlineStr">
        <is>
          <t>SI</t>
        </is>
      </c>
      <c r="T1315" t="n">
        <v>23996.35</v>
      </c>
      <c r="V1315" t="n">
        <v>7.574109245612703</v>
      </c>
      <c r="W1315" s="12" t="n">
        <v>45027</v>
      </c>
      <c r="X1315" t="n">
        <v>7.5</v>
      </c>
      <c r="Y1315" s="12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2" t="n">
        <v>45020</v>
      </c>
      <c r="H1316" t="inlineStr"/>
      <c r="J1316" t="n">
        <v>23546.52</v>
      </c>
      <c r="L1316" t="n">
        <v>5.574109245612703</v>
      </c>
      <c r="M1316" s="12" t="n">
        <v>45025</v>
      </c>
      <c r="N1316" t="n">
        <v>5.5</v>
      </c>
      <c r="O1316" s="12" t="n">
        <v>45030</v>
      </c>
      <c r="P1316" t="n">
        <v>13</v>
      </c>
      <c r="Q1316" t="inlineStr">
        <is>
          <t>SI</t>
        </is>
      </c>
      <c r="T1316" t="n">
        <v>23546.52</v>
      </c>
      <c r="V1316" t="n">
        <v>7.574109245612703</v>
      </c>
      <c r="W1316" s="12" t="n">
        <v>45027</v>
      </c>
      <c r="X1316" t="n">
        <v>7.5</v>
      </c>
      <c r="Y1316" s="12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2" t="n">
        <v>45007</v>
      </c>
      <c r="H1317" t="inlineStr"/>
      <c r="J1317" t="n">
        <v>24000</v>
      </c>
      <c r="L1317" t="n">
        <v>5.574109245612703</v>
      </c>
      <c r="M1317" s="12" t="n">
        <v>45012</v>
      </c>
      <c r="N1317" t="n">
        <v>5.5</v>
      </c>
      <c r="O1317" s="12" t="n">
        <v>45017</v>
      </c>
      <c r="P1317" t="n">
        <v>23</v>
      </c>
      <c r="Q1317" t="inlineStr">
        <is>
          <t>SI</t>
        </is>
      </c>
      <c r="T1317" t="n">
        <v>24000</v>
      </c>
      <c r="V1317" t="n">
        <v>7.574109245612703</v>
      </c>
      <c r="W1317" s="12" t="n">
        <v>45014</v>
      </c>
      <c r="X1317" t="n">
        <v>7.5</v>
      </c>
      <c r="Y1317" s="12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2" t="n">
        <v>45020</v>
      </c>
      <c r="H1318" t="inlineStr"/>
      <c r="J1318" t="n">
        <v>21495</v>
      </c>
      <c r="L1318" t="n">
        <v>5.574109245612703</v>
      </c>
      <c r="M1318" s="12" t="n">
        <v>45025</v>
      </c>
      <c r="N1318" t="n">
        <v>5.5</v>
      </c>
      <c r="O1318" s="12" t="n">
        <v>45030</v>
      </c>
      <c r="P1318" t="n">
        <v>13</v>
      </c>
      <c r="Q1318" t="inlineStr">
        <is>
          <t>SI</t>
        </is>
      </c>
      <c r="T1318" t="n">
        <v>21495</v>
      </c>
      <c r="V1318" t="n">
        <v>7.574109245612703</v>
      </c>
      <c r="W1318" s="12" t="n">
        <v>45027</v>
      </c>
      <c r="X1318" t="n">
        <v>7.5</v>
      </c>
      <c r="Y1318" s="12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2" t="n">
        <v>45007</v>
      </c>
      <c r="H1319" t="inlineStr"/>
      <c r="J1319" t="n">
        <v>23981.96</v>
      </c>
      <c r="L1319" t="n">
        <v>5.574109245612703</v>
      </c>
      <c r="M1319" s="12" t="n">
        <v>45012</v>
      </c>
      <c r="N1319" t="n">
        <v>5.5</v>
      </c>
      <c r="O1319" s="12" t="n">
        <v>45017</v>
      </c>
      <c r="P1319" t="n">
        <v>23</v>
      </c>
      <c r="Q1319" t="inlineStr">
        <is>
          <t>SI</t>
        </is>
      </c>
      <c r="T1319" t="n">
        <v>23981.96</v>
      </c>
      <c r="V1319" t="n">
        <v>7.574109245612703</v>
      </c>
      <c r="W1319" s="12" t="n">
        <v>45014</v>
      </c>
      <c r="X1319" t="n">
        <v>7.5</v>
      </c>
      <c r="Y1319" s="12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2" t="n">
        <v>45007</v>
      </c>
      <c r="H1320" t="inlineStr"/>
      <c r="J1320" t="n">
        <v>24358.92</v>
      </c>
      <c r="L1320" t="n">
        <v>5.574109245612703</v>
      </c>
      <c r="M1320" s="12" t="n">
        <v>45012</v>
      </c>
      <c r="N1320" t="n">
        <v>5.5</v>
      </c>
      <c r="O1320" s="12" t="n">
        <v>45017</v>
      </c>
      <c r="P1320" t="n">
        <v>23</v>
      </c>
      <c r="Q1320" t="inlineStr">
        <is>
          <t>SI</t>
        </is>
      </c>
      <c r="T1320" t="n">
        <v>24358.92</v>
      </c>
      <c r="V1320" t="n">
        <v>7.574109245612703</v>
      </c>
      <c r="W1320" s="12" t="n">
        <v>45014</v>
      </c>
      <c r="X1320" t="n">
        <v>7.5</v>
      </c>
      <c r="Y1320" s="12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2" t="n">
        <v>45007</v>
      </c>
      <c r="H1321" t="inlineStr"/>
      <c r="J1321" t="n">
        <v>24137.35</v>
      </c>
      <c r="L1321" t="n">
        <v>5.574109245612703</v>
      </c>
      <c r="M1321" s="12" t="n">
        <v>45012</v>
      </c>
      <c r="N1321" t="n">
        <v>5.5</v>
      </c>
      <c r="O1321" s="12" t="n">
        <v>45017</v>
      </c>
      <c r="P1321" t="n">
        <v>23</v>
      </c>
      <c r="Q1321" t="inlineStr">
        <is>
          <t>SI</t>
        </is>
      </c>
      <c r="T1321" t="n">
        <v>24137.35</v>
      </c>
      <c r="V1321" t="n">
        <v>7.574109245612703</v>
      </c>
      <c r="W1321" s="12" t="n">
        <v>45014</v>
      </c>
      <c r="X1321" t="n">
        <v>7.5</v>
      </c>
      <c r="Y1321" s="12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2" t="n">
        <v>45020</v>
      </c>
      <c r="H1322" t="inlineStr"/>
      <c r="J1322" t="n">
        <v>25002</v>
      </c>
      <c r="L1322" t="n">
        <v>5.574109245612703</v>
      </c>
      <c r="M1322" s="12" t="n">
        <v>45025</v>
      </c>
      <c r="N1322" t="n">
        <v>5.5</v>
      </c>
      <c r="O1322" s="12" t="n">
        <v>45030</v>
      </c>
      <c r="P1322" t="n">
        <v>13</v>
      </c>
      <c r="Q1322" t="inlineStr">
        <is>
          <t>SI</t>
        </is>
      </c>
      <c r="T1322" t="n">
        <v>25002</v>
      </c>
      <c r="V1322" t="n">
        <v>7.574109245612703</v>
      </c>
      <c r="W1322" s="12" t="n">
        <v>45027</v>
      </c>
      <c r="X1322" t="n">
        <v>7.5</v>
      </c>
      <c r="Y1322" s="12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2" t="n">
        <v>45013</v>
      </c>
      <c r="H1323" t="inlineStr"/>
      <c r="J1323" t="n">
        <v>19958.048</v>
      </c>
      <c r="L1323" t="n">
        <v>7.5</v>
      </c>
      <c r="M1323" s="12" t="n">
        <v>45020</v>
      </c>
      <c r="N1323" t="n">
        <v>9.5</v>
      </c>
      <c r="O1323" s="12" t="n">
        <v>45029</v>
      </c>
      <c r="P1323" t="n">
        <v>14</v>
      </c>
      <c r="Q1323" t="inlineStr">
        <is>
          <t>SI</t>
        </is>
      </c>
      <c r="T1323" t="n">
        <v>19958.048</v>
      </c>
      <c r="V1323" t="n">
        <v>9.5</v>
      </c>
      <c r="W1323" s="12" t="n">
        <v>45022</v>
      </c>
      <c r="X1323" t="n">
        <v>11.5</v>
      </c>
      <c r="Y1323" s="12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2" t="n">
        <v>45005</v>
      </c>
      <c r="H1324" t="inlineStr"/>
      <c r="J1324" t="n">
        <v>19958.048</v>
      </c>
      <c r="L1324" t="n">
        <v>7.5</v>
      </c>
      <c r="M1324" s="12" t="n">
        <v>45012</v>
      </c>
      <c r="N1324" t="n">
        <v>9.5</v>
      </c>
      <c r="O1324" s="12" t="n">
        <v>45021</v>
      </c>
      <c r="P1324" t="n">
        <v>21</v>
      </c>
      <c r="Q1324" t="inlineStr">
        <is>
          <t>SI</t>
        </is>
      </c>
      <c r="S1324" t="n">
        <v>19958.048</v>
      </c>
      <c r="V1324" t="n">
        <v>9.5</v>
      </c>
      <c r="W1324" s="12" t="n">
        <v>45014</v>
      </c>
      <c r="X1324" t="n">
        <v>11.5</v>
      </c>
      <c r="Y1324" s="12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2" t="n">
        <v>44997</v>
      </c>
      <c r="H1325" t="inlineStr"/>
      <c r="I1325" t="n">
        <v>19958.048</v>
      </c>
      <c r="L1325" t="n">
        <v>7.5</v>
      </c>
      <c r="M1325" s="12" t="n">
        <v>45004</v>
      </c>
      <c r="N1325" t="n">
        <v>9.5</v>
      </c>
      <c r="O1325" s="12" t="n">
        <v>45013</v>
      </c>
      <c r="P1325" t="n">
        <v>3</v>
      </c>
      <c r="Q1325" t="inlineStr">
        <is>
          <t>SI</t>
        </is>
      </c>
      <c r="S1325" t="n">
        <v>19958.048</v>
      </c>
      <c r="V1325" t="n">
        <v>9.5</v>
      </c>
      <c r="W1325" s="12" t="n">
        <v>45006</v>
      </c>
      <c r="X1325" t="n">
        <v>11.5</v>
      </c>
      <c r="Y1325" s="12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2" t="n">
        <v>45013</v>
      </c>
      <c r="H1326" t="inlineStr"/>
      <c r="J1326" t="n">
        <v>19958.048</v>
      </c>
      <c r="L1326" t="n">
        <v>7.5</v>
      </c>
      <c r="M1326" s="12" t="n">
        <v>45020</v>
      </c>
      <c r="N1326" t="n">
        <v>9.5</v>
      </c>
      <c r="O1326" s="12" t="n">
        <v>45029</v>
      </c>
      <c r="P1326" t="n">
        <v>14</v>
      </c>
      <c r="Q1326" t="inlineStr">
        <is>
          <t>SI</t>
        </is>
      </c>
      <c r="T1326" t="n">
        <v>19958.048</v>
      </c>
      <c r="V1326" t="n">
        <v>9.5</v>
      </c>
      <c r="W1326" s="12" t="n">
        <v>45022</v>
      </c>
      <c r="X1326" t="n">
        <v>11.5</v>
      </c>
      <c r="Y1326" s="12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2" t="n">
        <v>44999</v>
      </c>
      <c r="H1327" t="inlineStr"/>
      <c r="I1327" t="n">
        <v>22619.64421</v>
      </c>
      <c r="L1327" t="n">
        <v>7.5</v>
      </c>
      <c r="M1327" s="12" t="n">
        <v>45006</v>
      </c>
      <c r="N1327" t="n">
        <v>9.5</v>
      </c>
      <c r="O1327" s="12" t="n">
        <v>45015</v>
      </c>
      <c r="P1327" t="n">
        <v>1</v>
      </c>
      <c r="Q1327" t="inlineStr">
        <is>
          <t>Mes 4</t>
        </is>
      </c>
      <c r="S1327" t="n">
        <v>22619.64421</v>
      </c>
      <c r="V1327" t="n">
        <v>9.5</v>
      </c>
      <c r="W1327" s="12" t="n">
        <v>45008</v>
      </c>
      <c r="X1327" t="n">
        <v>11.5</v>
      </c>
      <c r="Y1327" s="12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2" t="n">
        <v>45012</v>
      </c>
      <c r="H1328" t="inlineStr"/>
      <c r="J1328" t="n">
        <v>1999.58</v>
      </c>
      <c r="L1328" t="n">
        <v>4.830303030303031</v>
      </c>
      <c r="M1328" s="12" t="n">
        <v>45016</v>
      </c>
      <c r="N1328" t="n">
        <v>15</v>
      </c>
      <c r="O1328" s="12" t="n">
        <v>45031</v>
      </c>
      <c r="P1328" t="n">
        <v>12</v>
      </c>
      <c r="Q1328" t="inlineStr">
        <is>
          <t>SI</t>
        </is>
      </c>
      <c r="T1328" t="n">
        <v>1999.58</v>
      </c>
      <c r="V1328" t="n">
        <v>6.830303030303031</v>
      </c>
      <c r="W1328" s="12" t="n">
        <v>45018</v>
      </c>
      <c r="X1328" t="n">
        <v>17</v>
      </c>
      <c r="Y1328" s="12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2" t="n">
        <v>45012</v>
      </c>
      <c r="H1329" t="inlineStr"/>
      <c r="J1329" t="n">
        <v>302.14</v>
      </c>
      <c r="L1329" t="n">
        <v>4.830303030303031</v>
      </c>
      <c r="M1329" s="12" t="n">
        <v>45016</v>
      </c>
      <c r="N1329" t="n">
        <v>15</v>
      </c>
      <c r="O1329" s="12" t="n">
        <v>45031</v>
      </c>
      <c r="P1329" t="n">
        <v>12</v>
      </c>
      <c r="Q1329" t="inlineStr">
        <is>
          <t>SI</t>
        </is>
      </c>
      <c r="T1329" t="n">
        <v>302.14</v>
      </c>
      <c r="V1329" t="n">
        <v>6.830303030303031</v>
      </c>
      <c r="W1329" s="12" t="n">
        <v>45018</v>
      </c>
      <c r="X1329" t="n">
        <v>17</v>
      </c>
      <c r="Y1329" s="12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2" t="n">
        <v>45012</v>
      </c>
      <c r="H1330" t="inlineStr"/>
      <c r="J1330" t="n">
        <v>8010.63</v>
      </c>
      <c r="L1330" t="n">
        <v>4.830303030303031</v>
      </c>
      <c r="M1330" s="12" t="n">
        <v>45016</v>
      </c>
      <c r="N1330" t="n">
        <v>15</v>
      </c>
      <c r="O1330" s="12" t="n">
        <v>45031</v>
      </c>
      <c r="P1330" t="n">
        <v>12</v>
      </c>
      <c r="Q1330" t="inlineStr">
        <is>
          <t>SI</t>
        </is>
      </c>
      <c r="T1330" t="n">
        <v>8010.63</v>
      </c>
      <c r="V1330" t="n">
        <v>6.830303030303031</v>
      </c>
      <c r="W1330" s="12" t="n">
        <v>45018</v>
      </c>
      <c r="X1330" t="n">
        <v>17</v>
      </c>
      <c r="Y1330" s="12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2" t="n">
        <v>45012</v>
      </c>
      <c r="H1331" t="inlineStr"/>
      <c r="J1331" t="n">
        <v>2008.9</v>
      </c>
      <c r="L1331" t="n">
        <v>4.830303030303031</v>
      </c>
      <c r="M1331" s="12" t="n">
        <v>45016</v>
      </c>
      <c r="N1331" t="n">
        <v>15</v>
      </c>
      <c r="O1331" s="12" t="n">
        <v>45031</v>
      </c>
      <c r="P1331" t="n">
        <v>12</v>
      </c>
      <c r="Q1331" t="inlineStr">
        <is>
          <t>SI</t>
        </is>
      </c>
      <c r="T1331" t="n">
        <v>2008.9</v>
      </c>
      <c r="V1331" t="n">
        <v>6.830303030303031</v>
      </c>
      <c r="W1331" s="12" t="n">
        <v>45018</v>
      </c>
      <c r="X1331" t="n">
        <v>17</v>
      </c>
      <c r="Y1331" s="12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2" t="n">
        <v>45012</v>
      </c>
      <c r="H1332" t="inlineStr"/>
      <c r="J1332" t="n">
        <v>4787.26</v>
      </c>
      <c r="L1332" t="n">
        <v>4.830303030303031</v>
      </c>
      <c r="M1332" s="12" t="n">
        <v>45016</v>
      </c>
      <c r="N1332" t="n">
        <v>15</v>
      </c>
      <c r="O1332" s="12" t="n">
        <v>45031</v>
      </c>
      <c r="P1332" t="n">
        <v>12</v>
      </c>
      <c r="Q1332" t="inlineStr">
        <is>
          <t>SI</t>
        </is>
      </c>
      <c r="T1332" t="n">
        <v>4787.26</v>
      </c>
      <c r="V1332" t="n">
        <v>6.830303030303031</v>
      </c>
      <c r="W1332" s="12" t="n">
        <v>45018</v>
      </c>
      <c r="X1332" t="n">
        <v>17</v>
      </c>
      <c r="Y1332" s="12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2" t="n">
        <v>45012</v>
      </c>
      <c r="H1333" t="inlineStr"/>
      <c r="J1333" t="n">
        <v>2009.41</v>
      </c>
      <c r="L1333" t="n">
        <v>4.830303030303031</v>
      </c>
      <c r="M1333" s="12" t="n">
        <v>45016</v>
      </c>
      <c r="N1333" t="n">
        <v>15</v>
      </c>
      <c r="O1333" s="12" t="n">
        <v>45031</v>
      </c>
      <c r="P1333" t="n">
        <v>12</v>
      </c>
      <c r="Q1333" t="inlineStr">
        <is>
          <t>SI</t>
        </is>
      </c>
      <c r="T1333" t="n">
        <v>2009.41</v>
      </c>
      <c r="V1333" t="n">
        <v>6.830303030303031</v>
      </c>
      <c r="W1333" s="12" t="n">
        <v>45018</v>
      </c>
      <c r="X1333" t="n">
        <v>17</v>
      </c>
      <c r="Y1333" s="12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2" t="n">
        <v>45012</v>
      </c>
      <c r="H1334" t="inlineStr"/>
      <c r="J1334" t="n">
        <v>5008.69</v>
      </c>
      <c r="L1334" t="n">
        <v>4.830303030303031</v>
      </c>
      <c r="M1334" s="12" t="n">
        <v>45016</v>
      </c>
      <c r="N1334" t="n">
        <v>15</v>
      </c>
      <c r="O1334" s="12" t="n">
        <v>45031</v>
      </c>
      <c r="P1334" t="n">
        <v>12</v>
      </c>
      <c r="Q1334" t="inlineStr">
        <is>
          <t>SI</t>
        </is>
      </c>
      <c r="T1334" t="n">
        <v>5008.69</v>
      </c>
      <c r="V1334" t="n">
        <v>6.830303030303031</v>
      </c>
      <c r="W1334" s="12" t="n">
        <v>45018</v>
      </c>
      <c r="X1334" t="n">
        <v>17</v>
      </c>
      <c r="Y1334" s="12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2" t="n">
        <v>44988</v>
      </c>
      <c r="H1335" t="inlineStr"/>
      <c r="I1335" t="n">
        <v>5531.48</v>
      </c>
      <c r="L1335" t="n">
        <v>5.449612403100775</v>
      </c>
      <c r="M1335" s="12" t="n">
        <v>44993</v>
      </c>
      <c r="N1335" t="n">
        <v>10</v>
      </c>
      <c r="O1335" s="12" t="n">
        <v>45003</v>
      </c>
      <c r="P1335" t="n">
        <v>9</v>
      </c>
      <c r="Q1335" t="inlineStr">
        <is>
          <t>SI</t>
        </is>
      </c>
      <c r="S1335" t="n">
        <v>5531.48</v>
      </c>
      <c r="V1335" t="n">
        <v>7.449612403100775</v>
      </c>
      <c r="W1335" s="12" t="n">
        <v>44995</v>
      </c>
      <c r="X1335" t="n">
        <v>12</v>
      </c>
      <c r="Y1335" s="12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2" t="n">
        <v>44988</v>
      </c>
      <c r="H1336" t="inlineStr"/>
      <c r="I1336" t="n">
        <v>18475.77</v>
      </c>
      <c r="L1336" t="n">
        <v>5.449612403100775</v>
      </c>
      <c r="M1336" s="12" t="n">
        <v>44993</v>
      </c>
      <c r="N1336" t="n">
        <v>10</v>
      </c>
      <c r="O1336" s="12" t="n">
        <v>45003</v>
      </c>
      <c r="P1336" t="n">
        <v>9</v>
      </c>
      <c r="Q1336" t="inlineStr">
        <is>
          <t>SI</t>
        </is>
      </c>
      <c r="S1336" t="n">
        <v>18475.77</v>
      </c>
      <c r="V1336" t="n">
        <v>7.449612403100775</v>
      </c>
      <c r="W1336" s="12" t="n">
        <v>44995</v>
      </c>
      <c r="X1336" t="n">
        <v>12</v>
      </c>
      <c r="Y1336" s="12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2" t="n">
        <v>44988</v>
      </c>
      <c r="H1337" t="inlineStr"/>
      <c r="I1337" t="n">
        <v>20400</v>
      </c>
      <c r="L1337" t="n">
        <v>5.449612403100775</v>
      </c>
      <c r="M1337" s="12" t="n">
        <v>44993</v>
      </c>
      <c r="N1337" t="n">
        <v>10</v>
      </c>
      <c r="O1337" s="12" t="n">
        <v>45003</v>
      </c>
      <c r="P1337" t="n">
        <v>9</v>
      </c>
      <c r="Q1337" t="inlineStr">
        <is>
          <t>SI</t>
        </is>
      </c>
      <c r="S1337" t="n">
        <v>20400</v>
      </c>
      <c r="V1337" t="n">
        <v>7.449612403100775</v>
      </c>
      <c r="W1337" s="12" t="n">
        <v>44995</v>
      </c>
      <c r="X1337" t="n">
        <v>12</v>
      </c>
      <c r="Y1337" s="12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2" t="n">
        <v>44988</v>
      </c>
      <c r="H1338" t="inlineStr"/>
      <c r="I1338" t="n">
        <v>20400</v>
      </c>
      <c r="L1338" t="n">
        <v>5.449612403100775</v>
      </c>
      <c r="M1338" s="12" t="n">
        <v>44993</v>
      </c>
      <c r="N1338" t="n">
        <v>10</v>
      </c>
      <c r="O1338" s="12" t="n">
        <v>45003</v>
      </c>
      <c r="P1338" t="n">
        <v>9</v>
      </c>
      <c r="Q1338" t="inlineStr">
        <is>
          <t>SI</t>
        </is>
      </c>
      <c r="S1338" t="n">
        <v>20400</v>
      </c>
      <c r="V1338" t="n">
        <v>7.449612403100775</v>
      </c>
      <c r="W1338" s="12" t="n">
        <v>44995</v>
      </c>
      <c r="X1338" t="n">
        <v>12</v>
      </c>
      <c r="Y1338" s="12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2" t="n">
        <v>44984</v>
      </c>
      <c r="H1339" t="inlineStr"/>
      <c r="I1339" t="n">
        <v>21600</v>
      </c>
      <c r="L1339" t="n">
        <v>5.449612403100775</v>
      </c>
      <c r="M1339" s="12" t="n">
        <v>44989</v>
      </c>
      <c r="N1339" t="n">
        <v>10</v>
      </c>
      <c r="O1339" s="12" t="n">
        <v>44999</v>
      </c>
      <c r="P1339" t="n">
        <v>13</v>
      </c>
      <c r="Q1339" t="inlineStr">
        <is>
          <t>SI</t>
        </is>
      </c>
      <c r="S1339" t="n">
        <v>21600</v>
      </c>
      <c r="V1339" t="n">
        <v>7.449612403100775</v>
      </c>
      <c r="W1339" s="12" t="n">
        <v>44991</v>
      </c>
      <c r="X1339" t="n">
        <v>12</v>
      </c>
      <c r="Y1339" s="12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2" t="n">
        <v>44984</v>
      </c>
      <c r="H1340" t="inlineStr"/>
      <c r="I1340" t="n">
        <v>21600</v>
      </c>
      <c r="L1340" t="n">
        <v>5.449612403100775</v>
      </c>
      <c r="M1340" s="12" t="n">
        <v>44989</v>
      </c>
      <c r="N1340" t="n">
        <v>10</v>
      </c>
      <c r="O1340" s="12" t="n">
        <v>44999</v>
      </c>
      <c r="P1340" t="n">
        <v>13</v>
      </c>
      <c r="Q1340" t="inlineStr">
        <is>
          <t>SI</t>
        </is>
      </c>
      <c r="S1340" t="n">
        <v>21600</v>
      </c>
      <c r="V1340" t="n">
        <v>7.449612403100775</v>
      </c>
      <c r="W1340" s="12" t="n">
        <v>44991</v>
      </c>
      <c r="X1340" t="n">
        <v>12</v>
      </c>
      <c r="Y1340" s="12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2" t="n">
        <v>44984</v>
      </c>
      <c r="H1341" t="inlineStr"/>
      <c r="I1341" t="n">
        <v>20400</v>
      </c>
      <c r="L1341" t="n">
        <v>5.449612403100775</v>
      </c>
      <c r="M1341" s="12" t="n">
        <v>44989</v>
      </c>
      <c r="N1341" t="n">
        <v>10</v>
      </c>
      <c r="O1341" s="12" t="n">
        <v>44999</v>
      </c>
      <c r="P1341" t="n">
        <v>13</v>
      </c>
      <c r="Q1341" t="inlineStr">
        <is>
          <t>SI</t>
        </is>
      </c>
      <c r="S1341" t="n">
        <v>20400</v>
      </c>
      <c r="V1341" t="n">
        <v>7.449612403100775</v>
      </c>
      <c r="W1341" s="12" t="n">
        <v>44991</v>
      </c>
      <c r="X1341" t="n">
        <v>12</v>
      </c>
      <c r="Y1341" s="12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2" t="n">
        <v>44988</v>
      </c>
      <c r="H1342" t="inlineStr"/>
      <c r="I1342" t="n">
        <v>20400</v>
      </c>
      <c r="L1342" t="n">
        <v>5.449612403100775</v>
      </c>
      <c r="M1342" s="12" t="n">
        <v>44993</v>
      </c>
      <c r="N1342" t="n">
        <v>10</v>
      </c>
      <c r="O1342" s="12" t="n">
        <v>45003</v>
      </c>
      <c r="P1342" t="n">
        <v>9</v>
      </c>
      <c r="Q1342" t="inlineStr">
        <is>
          <t>SI</t>
        </is>
      </c>
      <c r="S1342" t="n">
        <v>20400</v>
      </c>
      <c r="V1342" t="n">
        <v>7.449612403100775</v>
      </c>
      <c r="W1342" s="12" t="n">
        <v>44995</v>
      </c>
      <c r="X1342" t="n">
        <v>12</v>
      </c>
      <c r="Y1342" s="12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2" t="n">
        <v>45006</v>
      </c>
      <c r="H1343" t="inlineStr"/>
      <c r="J1343" t="n">
        <v>19958.048</v>
      </c>
      <c r="L1343" t="n">
        <v>7.5</v>
      </c>
      <c r="M1343" s="12" t="n">
        <v>45013</v>
      </c>
      <c r="N1343" t="n">
        <v>9.5</v>
      </c>
      <c r="O1343" s="12" t="n">
        <v>45022</v>
      </c>
      <c r="P1343" t="n">
        <v>20</v>
      </c>
      <c r="Q1343" t="inlineStr">
        <is>
          <t>SI</t>
        </is>
      </c>
      <c r="T1343" t="n">
        <v>19958.048</v>
      </c>
      <c r="V1343" t="n">
        <v>9.5</v>
      </c>
      <c r="W1343" s="12" t="n">
        <v>45015</v>
      </c>
      <c r="X1343" t="n">
        <v>11.5</v>
      </c>
      <c r="Y1343" s="12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2" t="n">
        <v>44999</v>
      </c>
      <c r="H1344" t="inlineStr"/>
      <c r="I1344" t="n">
        <v>18131.71878</v>
      </c>
      <c r="L1344" t="n">
        <v>7.5</v>
      </c>
      <c r="M1344" s="12" t="n">
        <v>45006</v>
      </c>
      <c r="N1344" t="n">
        <v>9.5</v>
      </c>
      <c r="O1344" s="12" t="n">
        <v>45015</v>
      </c>
      <c r="P1344" t="n">
        <v>1</v>
      </c>
      <c r="Q1344" t="inlineStr">
        <is>
          <t>Mes 4</t>
        </is>
      </c>
      <c r="S1344" t="n">
        <v>18131.71878</v>
      </c>
      <c r="V1344" t="n">
        <v>9.5</v>
      </c>
      <c r="W1344" s="12" t="n">
        <v>45008</v>
      </c>
      <c r="X1344" t="n">
        <v>11.5</v>
      </c>
      <c r="Y1344" s="12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2" t="n">
        <v>45012</v>
      </c>
      <c r="H1345" t="inlineStr"/>
      <c r="J1345" t="n">
        <v>86.12</v>
      </c>
      <c r="L1345" t="n">
        <v>4.830303030303031</v>
      </c>
      <c r="M1345" s="12" t="n">
        <v>45016</v>
      </c>
      <c r="N1345" t="n">
        <v>15</v>
      </c>
      <c r="O1345" s="12" t="n">
        <v>45031</v>
      </c>
      <c r="P1345" t="n">
        <v>12</v>
      </c>
      <c r="Q1345" t="inlineStr">
        <is>
          <t>SI</t>
        </is>
      </c>
      <c r="T1345" t="n">
        <v>86.12</v>
      </c>
      <c r="V1345" t="n">
        <v>6.830303030303031</v>
      </c>
      <c r="W1345" s="12" t="n">
        <v>45018</v>
      </c>
      <c r="X1345" t="n">
        <v>17</v>
      </c>
      <c r="Y1345" s="12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2" t="n">
        <v>45004</v>
      </c>
      <c r="H1346" t="inlineStr"/>
      <c r="I1346" t="n">
        <v>23340</v>
      </c>
      <c r="L1346" t="n">
        <v>5.574109245612703</v>
      </c>
      <c r="M1346" s="12" t="n">
        <v>45009</v>
      </c>
      <c r="N1346" t="n">
        <v>5.5</v>
      </c>
      <c r="O1346" s="12" t="n">
        <v>45014</v>
      </c>
      <c r="P1346" t="n">
        <v>2</v>
      </c>
      <c r="Q1346" t="inlineStr">
        <is>
          <t>Mes 4</t>
        </is>
      </c>
      <c r="T1346" t="n">
        <v>23340</v>
      </c>
      <c r="V1346" t="n">
        <v>7.574109245612703</v>
      </c>
      <c r="W1346" s="12" t="n">
        <v>45011</v>
      </c>
      <c r="X1346" t="n">
        <v>7.5</v>
      </c>
      <c r="Y1346" s="12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2" t="n">
        <v>45004</v>
      </c>
      <c r="H1347" t="inlineStr"/>
      <c r="I1347" t="n">
        <v>24000</v>
      </c>
      <c r="L1347" t="n">
        <v>5.574109245612703</v>
      </c>
      <c r="M1347" s="12" t="n">
        <v>45009</v>
      </c>
      <c r="N1347" t="n">
        <v>5.5</v>
      </c>
      <c r="O1347" s="12" t="n">
        <v>45014</v>
      </c>
      <c r="P1347" t="n">
        <v>2</v>
      </c>
      <c r="Q1347" t="inlineStr">
        <is>
          <t>Mes 4</t>
        </is>
      </c>
      <c r="T1347" t="n">
        <v>24000</v>
      </c>
      <c r="V1347" t="n">
        <v>7.574109245612703</v>
      </c>
      <c r="W1347" s="12" t="n">
        <v>45011</v>
      </c>
      <c r="X1347" t="n">
        <v>7.5</v>
      </c>
      <c r="Y1347" s="12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2" t="n">
        <v>45007</v>
      </c>
      <c r="H1348" t="inlineStr"/>
      <c r="J1348" t="n">
        <v>24540</v>
      </c>
      <c r="L1348" t="n">
        <v>5.574109245612703</v>
      </c>
      <c r="M1348" s="12" t="n">
        <v>45012</v>
      </c>
      <c r="N1348" t="n">
        <v>5.5</v>
      </c>
      <c r="O1348" s="12" t="n">
        <v>45017</v>
      </c>
      <c r="P1348" t="n">
        <v>23</v>
      </c>
      <c r="Q1348" t="inlineStr">
        <is>
          <t>SI</t>
        </is>
      </c>
      <c r="T1348" t="n">
        <v>24540</v>
      </c>
      <c r="V1348" t="n">
        <v>7.574109245612703</v>
      </c>
      <c r="W1348" s="12" t="n">
        <v>45014</v>
      </c>
      <c r="X1348" t="n">
        <v>7.5</v>
      </c>
      <c r="Y1348" s="12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2" t="n">
        <v>45004</v>
      </c>
      <c r="H1349" t="inlineStr"/>
      <c r="I1349" t="n">
        <v>15300</v>
      </c>
      <c r="L1349" t="n">
        <v>5.574109245612703</v>
      </c>
      <c r="M1349" s="12" t="n">
        <v>45009</v>
      </c>
      <c r="N1349" t="n">
        <v>5.5</v>
      </c>
      <c r="O1349" s="12" t="n">
        <v>45014</v>
      </c>
      <c r="P1349" t="n">
        <v>2</v>
      </c>
      <c r="Q1349" t="inlineStr">
        <is>
          <t>Mes 4</t>
        </is>
      </c>
      <c r="T1349" t="n">
        <v>15300</v>
      </c>
      <c r="V1349" t="n">
        <v>7.574109245612703</v>
      </c>
      <c r="W1349" s="12" t="n">
        <v>45011</v>
      </c>
      <c r="X1349" t="n">
        <v>7.5</v>
      </c>
      <c r="Y1349" s="12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2" t="n">
        <v>45004</v>
      </c>
      <c r="H1350" t="inlineStr"/>
      <c r="I1350" t="n">
        <v>8700</v>
      </c>
      <c r="L1350" t="n">
        <v>5.574109245612703</v>
      </c>
      <c r="M1350" s="12" t="n">
        <v>45009</v>
      </c>
      <c r="N1350" t="n">
        <v>5.5</v>
      </c>
      <c r="O1350" s="12" t="n">
        <v>45014</v>
      </c>
      <c r="P1350" t="n">
        <v>2</v>
      </c>
      <c r="Q1350" t="inlineStr">
        <is>
          <t>Mes 4</t>
        </is>
      </c>
      <c r="T1350" t="n">
        <v>8700</v>
      </c>
      <c r="V1350" t="n">
        <v>7.574109245612703</v>
      </c>
      <c r="W1350" s="12" t="n">
        <v>45011</v>
      </c>
      <c r="X1350" t="n">
        <v>7.5</v>
      </c>
      <c r="Y1350" s="12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2" t="n">
        <v>45004</v>
      </c>
      <c r="H1351" t="inlineStr"/>
      <c r="I1351" t="n">
        <v>24000</v>
      </c>
      <c r="L1351" t="n">
        <v>5.574109245612703</v>
      </c>
      <c r="M1351" s="12" t="n">
        <v>45009</v>
      </c>
      <c r="N1351" t="n">
        <v>5.5</v>
      </c>
      <c r="O1351" s="12" t="n">
        <v>45014</v>
      </c>
      <c r="P1351" t="n">
        <v>2</v>
      </c>
      <c r="Q1351" t="inlineStr">
        <is>
          <t>Mes 4</t>
        </is>
      </c>
      <c r="T1351" t="n">
        <v>24000</v>
      </c>
      <c r="V1351" t="n">
        <v>7.574109245612703</v>
      </c>
      <c r="W1351" s="12" t="n">
        <v>45011</v>
      </c>
      <c r="X1351" t="n">
        <v>7.5</v>
      </c>
      <c r="Y1351" s="12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2" t="n">
        <v>45007</v>
      </c>
      <c r="H1352" t="inlineStr"/>
      <c r="J1352" t="n">
        <v>24920</v>
      </c>
      <c r="L1352" t="n">
        <v>5.574109245612703</v>
      </c>
      <c r="M1352" s="12" t="n">
        <v>45012</v>
      </c>
      <c r="N1352" t="n">
        <v>5.5</v>
      </c>
      <c r="O1352" s="12" t="n">
        <v>45017</v>
      </c>
      <c r="P1352" t="n">
        <v>23</v>
      </c>
      <c r="Q1352" t="inlineStr">
        <is>
          <t>SI</t>
        </is>
      </c>
      <c r="T1352" t="n">
        <v>24920</v>
      </c>
      <c r="V1352" t="n">
        <v>7.574109245612703</v>
      </c>
      <c r="W1352" s="12" t="n">
        <v>45014</v>
      </c>
      <c r="X1352" t="n">
        <v>7.5</v>
      </c>
      <c r="Y1352" s="12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45007</v>
      </c>
      <c r="H1353" t="inlineStr"/>
      <c r="J1353" t="n">
        <v>24680</v>
      </c>
      <c r="L1353" t="n">
        <v>5.574109245612703</v>
      </c>
      <c r="M1353" s="12" t="n">
        <v>45012</v>
      </c>
      <c r="N1353" t="n">
        <v>5.5</v>
      </c>
      <c r="O1353" s="12" t="n">
        <v>45017</v>
      </c>
      <c r="P1353" t="n">
        <v>23</v>
      </c>
      <c r="Q1353" t="inlineStr">
        <is>
          <t>SI</t>
        </is>
      </c>
      <c r="T1353" t="n">
        <v>24680</v>
      </c>
      <c r="V1353" t="n">
        <v>7.574109245612703</v>
      </c>
      <c r="W1353" s="12" t="n">
        <v>45014</v>
      </c>
      <c r="X1353" t="n">
        <v>7.5</v>
      </c>
      <c r="Y1353" s="12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2" t="n">
        <v>45007</v>
      </c>
      <c r="H1354" t="inlineStr"/>
      <c r="J1354" t="n">
        <v>22495.61</v>
      </c>
      <c r="L1354" t="n">
        <v>5.574109245612703</v>
      </c>
      <c r="M1354" s="12" t="n">
        <v>45012</v>
      </c>
      <c r="N1354" t="n">
        <v>5.5</v>
      </c>
      <c r="O1354" s="12" t="n">
        <v>45017</v>
      </c>
      <c r="P1354" t="n">
        <v>23</v>
      </c>
      <c r="Q1354" t="inlineStr">
        <is>
          <t>SI</t>
        </is>
      </c>
      <c r="T1354" t="n">
        <v>22495.61</v>
      </c>
      <c r="V1354" t="n">
        <v>7.574109245612703</v>
      </c>
      <c r="W1354" s="12" t="n">
        <v>45014</v>
      </c>
      <c r="X1354" t="n">
        <v>7.5</v>
      </c>
      <c r="Y1354" s="12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2" t="n">
        <v>45007</v>
      </c>
      <c r="H1355" t="inlineStr"/>
      <c r="J1355" t="n">
        <v>22625.58</v>
      </c>
      <c r="L1355" t="n">
        <v>5.574109245612703</v>
      </c>
      <c r="M1355" s="12" t="n">
        <v>45012</v>
      </c>
      <c r="N1355" t="n">
        <v>5.5</v>
      </c>
      <c r="O1355" s="12" t="n">
        <v>45017</v>
      </c>
      <c r="P1355" t="n">
        <v>23</v>
      </c>
      <c r="Q1355" t="inlineStr">
        <is>
          <t>SI</t>
        </is>
      </c>
      <c r="T1355" t="n">
        <v>22625.58</v>
      </c>
      <c r="V1355" t="n">
        <v>7.574109245612703</v>
      </c>
      <c r="W1355" s="12" t="n">
        <v>45014</v>
      </c>
      <c r="X1355" t="n">
        <v>7.5</v>
      </c>
      <c r="Y1355" s="12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2" t="n">
        <v>45007</v>
      </c>
      <c r="H1356" t="inlineStr"/>
      <c r="J1356" t="n">
        <v>22392.39</v>
      </c>
      <c r="L1356" t="n">
        <v>5.574109245612703</v>
      </c>
      <c r="M1356" s="12" t="n">
        <v>45012</v>
      </c>
      <c r="N1356" t="n">
        <v>5.5</v>
      </c>
      <c r="O1356" s="12" t="n">
        <v>45017</v>
      </c>
      <c r="P1356" t="n">
        <v>23</v>
      </c>
      <c r="Q1356" t="inlineStr">
        <is>
          <t>SI</t>
        </is>
      </c>
      <c r="T1356" t="n">
        <v>22392.39</v>
      </c>
      <c r="V1356" t="n">
        <v>7.574109245612703</v>
      </c>
      <c r="W1356" s="12" t="n">
        <v>45014</v>
      </c>
      <c r="X1356" t="n">
        <v>7.5</v>
      </c>
      <c r="Y1356" s="12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2" t="n">
        <v>45004</v>
      </c>
      <c r="H1357" t="inlineStr"/>
      <c r="I1357" t="n">
        <v>24084</v>
      </c>
      <c r="L1357" t="n">
        <v>5.574109245612703</v>
      </c>
      <c r="M1357" s="12" t="n">
        <v>45009</v>
      </c>
      <c r="N1357" t="n">
        <v>5.5</v>
      </c>
      <c r="O1357" s="12" t="n">
        <v>45014</v>
      </c>
      <c r="P1357" t="n">
        <v>2</v>
      </c>
      <c r="Q1357" t="inlineStr">
        <is>
          <t>Mes 4</t>
        </is>
      </c>
      <c r="T1357" t="n">
        <v>24084</v>
      </c>
      <c r="V1357" t="n">
        <v>7.574109245612703</v>
      </c>
      <c r="W1357" s="12" t="n">
        <v>45011</v>
      </c>
      <c r="X1357" t="n">
        <v>7.5</v>
      </c>
      <c r="Y1357" s="12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2" t="n">
        <v>45007</v>
      </c>
      <c r="H1358" t="inlineStr"/>
      <c r="J1358" t="n">
        <v>24160</v>
      </c>
      <c r="L1358" t="n">
        <v>5.574109245612703</v>
      </c>
      <c r="M1358" s="12" t="n">
        <v>45012</v>
      </c>
      <c r="N1358" t="n">
        <v>5.5</v>
      </c>
      <c r="O1358" s="12" t="n">
        <v>45017</v>
      </c>
      <c r="P1358" t="n">
        <v>23</v>
      </c>
      <c r="Q1358" t="inlineStr">
        <is>
          <t>SI</t>
        </is>
      </c>
      <c r="T1358" t="n">
        <v>24160</v>
      </c>
      <c r="V1358" t="n">
        <v>7.574109245612703</v>
      </c>
      <c r="W1358" s="12" t="n">
        <v>45014</v>
      </c>
      <c r="X1358" t="n">
        <v>7.5</v>
      </c>
      <c r="Y1358" s="12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2" t="n">
        <v>45013</v>
      </c>
      <c r="H1359" t="inlineStr"/>
      <c r="J1359" t="n">
        <v>7870</v>
      </c>
      <c r="L1359" t="n">
        <v>5.574109245612703</v>
      </c>
      <c r="M1359" s="12" t="n">
        <v>45018</v>
      </c>
      <c r="N1359" t="n">
        <v>5.5</v>
      </c>
      <c r="O1359" s="12" t="n">
        <v>45023</v>
      </c>
      <c r="P1359" t="n">
        <v>19</v>
      </c>
      <c r="Q1359" t="inlineStr">
        <is>
          <t>SI</t>
        </is>
      </c>
      <c r="T1359" t="n">
        <v>7870</v>
      </c>
      <c r="V1359" t="n">
        <v>7.574109245612703</v>
      </c>
      <c r="W1359" s="12" t="n">
        <v>45020</v>
      </c>
      <c r="X1359" t="n">
        <v>7.5</v>
      </c>
      <c r="Y1359" s="12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2" t="n">
        <v>45013</v>
      </c>
      <c r="H1360" t="inlineStr"/>
      <c r="J1360" t="n">
        <v>16130</v>
      </c>
      <c r="L1360" t="n">
        <v>5.574109245612703</v>
      </c>
      <c r="M1360" s="12" t="n">
        <v>45018</v>
      </c>
      <c r="N1360" t="n">
        <v>5.5</v>
      </c>
      <c r="O1360" s="12" t="n">
        <v>45023</v>
      </c>
      <c r="P1360" t="n">
        <v>19</v>
      </c>
      <c r="Q1360" t="inlineStr">
        <is>
          <t>SI</t>
        </is>
      </c>
      <c r="T1360" t="n">
        <v>16130</v>
      </c>
      <c r="V1360" t="n">
        <v>7.574109245612703</v>
      </c>
      <c r="W1360" s="12" t="n">
        <v>45020</v>
      </c>
      <c r="X1360" t="n">
        <v>7.5</v>
      </c>
      <c r="Y1360" s="12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2" t="n">
        <v>45007</v>
      </c>
      <c r="H1361" t="inlineStr"/>
      <c r="J1361" t="n">
        <v>25097.92</v>
      </c>
      <c r="L1361" t="n">
        <v>5.574109245612703</v>
      </c>
      <c r="M1361" s="12" t="n">
        <v>45012</v>
      </c>
      <c r="N1361" t="n">
        <v>5.5</v>
      </c>
      <c r="O1361" s="12" t="n">
        <v>45017</v>
      </c>
      <c r="P1361" t="n">
        <v>23</v>
      </c>
      <c r="Q1361" t="inlineStr">
        <is>
          <t>SI</t>
        </is>
      </c>
      <c r="T1361" t="n">
        <v>25097.92</v>
      </c>
      <c r="V1361" t="n">
        <v>7.574109245612703</v>
      </c>
      <c r="W1361" s="12" t="n">
        <v>45014</v>
      </c>
      <c r="X1361" t="n">
        <v>7.5</v>
      </c>
      <c r="Y1361" s="12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2" t="n">
        <v>45005</v>
      </c>
      <c r="H1362" t="inlineStr"/>
      <c r="J1362" t="n">
        <v>24000</v>
      </c>
      <c r="L1362" t="n">
        <v>4.830303030303031</v>
      </c>
      <c r="M1362" s="12" t="n">
        <v>45009</v>
      </c>
      <c r="N1362" t="n">
        <v>15</v>
      </c>
      <c r="O1362" s="12" t="n">
        <v>45024</v>
      </c>
      <c r="P1362" t="n">
        <v>18</v>
      </c>
      <c r="Q1362" t="inlineStr">
        <is>
          <t>SI</t>
        </is>
      </c>
      <c r="T1362" t="n">
        <v>24000</v>
      </c>
      <c r="V1362" t="n">
        <v>6.830303030303031</v>
      </c>
      <c r="W1362" s="12" t="n">
        <v>45011</v>
      </c>
      <c r="X1362" t="n">
        <v>17</v>
      </c>
      <c r="Y1362" s="12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2" t="n">
        <v>45020</v>
      </c>
      <c r="H1363" t="inlineStr"/>
      <c r="J1363" t="n">
        <v>23745.4</v>
      </c>
      <c r="L1363" t="n">
        <v>5.574109245612703</v>
      </c>
      <c r="M1363" s="12" t="n">
        <v>45025</v>
      </c>
      <c r="N1363" t="n">
        <v>5.5</v>
      </c>
      <c r="O1363" s="12" t="n">
        <v>45030</v>
      </c>
      <c r="P1363" t="n">
        <v>13</v>
      </c>
      <c r="Q1363" t="inlineStr">
        <is>
          <t>SI</t>
        </is>
      </c>
      <c r="T1363" t="n">
        <v>23745.4</v>
      </c>
      <c r="V1363" t="n">
        <v>7.574109245612703</v>
      </c>
      <c r="W1363" s="12" t="n">
        <v>45027</v>
      </c>
      <c r="X1363" t="n">
        <v>7.5</v>
      </c>
      <c r="Y1363" s="12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2" t="n">
        <v>44999</v>
      </c>
      <c r="H1364" t="inlineStr"/>
      <c r="I1364" t="n">
        <v>21599.92403</v>
      </c>
      <c r="L1364" t="n">
        <v>7.5</v>
      </c>
      <c r="M1364" s="12" t="n">
        <v>45006</v>
      </c>
      <c r="N1364" t="n">
        <v>9.5</v>
      </c>
      <c r="O1364" s="12" t="n">
        <v>45015</v>
      </c>
      <c r="P1364" t="n">
        <v>1</v>
      </c>
      <c r="Q1364" t="inlineStr">
        <is>
          <t>Mes 4</t>
        </is>
      </c>
      <c r="S1364" t="n">
        <v>21599.92403</v>
      </c>
      <c r="V1364" t="n">
        <v>9.5</v>
      </c>
      <c r="W1364" s="12" t="n">
        <v>45008</v>
      </c>
      <c r="X1364" t="n">
        <v>11.5</v>
      </c>
      <c r="Y1364" s="12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2" t="n">
        <v>45007</v>
      </c>
      <c r="H1365" t="inlineStr"/>
      <c r="J1365" t="n">
        <v>24000</v>
      </c>
      <c r="L1365" t="n">
        <v>5.574109245612703</v>
      </c>
      <c r="M1365" s="12" t="n">
        <v>45012</v>
      </c>
      <c r="N1365" t="n">
        <v>5.5</v>
      </c>
      <c r="O1365" s="12" t="n">
        <v>45017</v>
      </c>
      <c r="P1365" t="n">
        <v>23</v>
      </c>
      <c r="Q1365" t="inlineStr">
        <is>
          <t>SI</t>
        </is>
      </c>
      <c r="T1365" t="n">
        <v>24000</v>
      </c>
      <c r="V1365" t="n">
        <v>7.574109245612703</v>
      </c>
      <c r="W1365" s="12" t="n">
        <v>45014</v>
      </c>
      <c r="X1365" t="n">
        <v>7.5</v>
      </c>
      <c r="Y1365" s="12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2" t="n">
        <v>44999</v>
      </c>
      <c r="H1366" t="inlineStr"/>
      <c r="I1366" t="n">
        <v>24004.08864</v>
      </c>
      <c r="L1366" t="n">
        <v>7.5</v>
      </c>
      <c r="M1366" s="12" t="n">
        <v>45006</v>
      </c>
      <c r="N1366" t="n">
        <v>9.5</v>
      </c>
      <c r="O1366" s="12" t="n">
        <v>45015</v>
      </c>
      <c r="P1366" t="n">
        <v>1</v>
      </c>
      <c r="Q1366" t="inlineStr">
        <is>
          <t>Mes 4</t>
        </is>
      </c>
      <c r="S1366" t="n">
        <v>24004.08864</v>
      </c>
      <c r="V1366" t="n">
        <v>9.5</v>
      </c>
      <c r="W1366" s="12" t="n">
        <v>45008</v>
      </c>
      <c r="X1366" t="n">
        <v>11.5</v>
      </c>
      <c r="Y1366" s="12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2" t="n">
        <v>44999</v>
      </c>
      <c r="H1367" t="inlineStr"/>
      <c r="I1367" t="n">
        <v>24004.08864</v>
      </c>
      <c r="L1367" t="n">
        <v>7.5</v>
      </c>
      <c r="M1367" s="12" t="n">
        <v>45006</v>
      </c>
      <c r="N1367" t="n">
        <v>9.5</v>
      </c>
      <c r="O1367" s="12" t="n">
        <v>45015</v>
      </c>
      <c r="P1367" t="n">
        <v>1</v>
      </c>
      <c r="Q1367" t="inlineStr">
        <is>
          <t>Mes 4</t>
        </is>
      </c>
      <c r="S1367" t="n">
        <v>24004.08864</v>
      </c>
      <c r="V1367" t="n">
        <v>9.5</v>
      </c>
      <c r="W1367" s="12" t="n">
        <v>45008</v>
      </c>
      <c r="X1367" t="n">
        <v>11.5</v>
      </c>
      <c r="Y1367" s="12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2" t="n">
        <v>44999</v>
      </c>
      <c r="H1368" t="inlineStr"/>
      <c r="I1368" t="n">
        <v>24040.376</v>
      </c>
      <c r="L1368" t="n">
        <v>7.5</v>
      </c>
      <c r="M1368" s="12" t="n">
        <v>45006</v>
      </c>
      <c r="N1368" t="n">
        <v>9.5</v>
      </c>
      <c r="O1368" s="12" t="n">
        <v>45015</v>
      </c>
      <c r="P1368" t="n">
        <v>1</v>
      </c>
      <c r="Q1368" t="inlineStr">
        <is>
          <t>Mes 4</t>
        </is>
      </c>
      <c r="S1368" t="n">
        <v>24040.376</v>
      </c>
      <c r="V1368" t="n">
        <v>9.5</v>
      </c>
      <c r="W1368" s="12" t="n">
        <v>45008</v>
      </c>
      <c r="X1368" t="n">
        <v>11.5</v>
      </c>
      <c r="Y1368" s="12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2" t="n">
        <v>45013</v>
      </c>
      <c r="H1369" t="inlineStr"/>
      <c r="J1369" t="n">
        <v>19958.048</v>
      </c>
      <c r="L1369" t="n">
        <v>7.5</v>
      </c>
      <c r="M1369" s="12" t="n">
        <v>45020</v>
      </c>
      <c r="N1369" t="n">
        <v>9.5</v>
      </c>
      <c r="O1369" s="12" t="n">
        <v>45029</v>
      </c>
      <c r="P1369" t="n">
        <v>14</v>
      </c>
      <c r="Q1369" t="inlineStr">
        <is>
          <t>SI</t>
        </is>
      </c>
      <c r="T1369" t="n">
        <v>19958.048</v>
      </c>
      <c r="V1369" t="n">
        <v>9.5</v>
      </c>
      <c r="W1369" s="12" t="n">
        <v>45022</v>
      </c>
      <c r="X1369" t="n">
        <v>11.5</v>
      </c>
      <c r="Y1369" s="12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2" t="n">
        <v>44999</v>
      </c>
      <c r="H1370" t="inlineStr"/>
      <c r="I1370" t="n">
        <v>19958.048</v>
      </c>
      <c r="L1370" t="n">
        <v>7.5</v>
      </c>
      <c r="M1370" s="12" t="n">
        <v>45006</v>
      </c>
      <c r="N1370" t="n">
        <v>9.5</v>
      </c>
      <c r="O1370" s="12" t="n">
        <v>45015</v>
      </c>
      <c r="P1370" t="n">
        <v>1</v>
      </c>
      <c r="Q1370" t="inlineStr">
        <is>
          <t>Mes 4</t>
        </is>
      </c>
      <c r="S1370" t="n">
        <v>19958.048</v>
      </c>
      <c r="V1370" t="n">
        <v>9.5</v>
      </c>
      <c r="W1370" s="12" t="n">
        <v>45008</v>
      </c>
      <c r="X1370" t="n">
        <v>11.5</v>
      </c>
      <c r="Y1370" s="12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2" t="n">
        <v>44997</v>
      </c>
      <c r="H1371" t="inlineStr"/>
      <c r="I1371" t="n">
        <v>19958.048</v>
      </c>
      <c r="L1371" t="n">
        <v>7.5</v>
      </c>
      <c r="M1371" s="12" t="n">
        <v>45004</v>
      </c>
      <c r="N1371" t="n">
        <v>9.5</v>
      </c>
      <c r="O1371" s="12" t="n">
        <v>45013</v>
      </c>
      <c r="P1371" t="n">
        <v>3</v>
      </c>
      <c r="Q1371" t="inlineStr">
        <is>
          <t>SI</t>
        </is>
      </c>
      <c r="S1371" t="n">
        <v>19958.048</v>
      </c>
      <c r="V1371" t="n">
        <v>9.5</v>
      </c>
      <c r="W1371" s="12" t="n">
        <v>45006</v>
      </c>
      <c r="X1371" t="n">
        <v>11.5</v>
      </c>
      <c r="Y1371" s="12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2" t="n">
        <v>45013</v>
      </c>
      <c r="H1372" t="inlineStr"/>
      <c r="J1372" t="n">
        <v>19958.048</v>
      </c>
      <c r="L1372" t="n">
        <v>7.5</v>
      </c>
      <c r="M1372" s="12" t="n">
        <v>45020</v>
      </c>
      <c r="N1372" t="n">
        <v>9.5</v>
      </c>
      <c r="O1372" s="12" t="n">
        <v>45029</v>
      </c>
      <c r="P1372" t="n">
        <v>14</v>
      </c>
      <c r="Q1372" t="inlineStr">
        <is>
          <t>SI</t>
        </is>
      </c>
      <c r="T1372" t="n">
        <v>19958.048</v>
      </c>
      <c r="V1372" t="n">
        <v>9.5</v>
      </c>
      <c r="W1372" s="12" t="n">
        <v>45022</v>
      </c>
      <c r="X1372" t="n">
        <v>11.5</v>
      </c>
      <c r="Y1372" s="12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2" t="n">
        <v>44997</v>
      </c>
      <c r="H1373" t="inlineStr"/>
      <c r="I1373" t="n">
        <v>18143.68</v>
      </c>
      <c r="L1373" t="n">
        <v>7.5</v>
      </c>
      <c r="M1373" s="12" t="n">
        <v>45004</v>
      </c>
      <c r="N1373" t="n">
        <v>9.5</v>
      </c>
      <c r="O1373" s="12" t="n">
        <v>45013</v>
      </c>
      <c r="P1373" t="n">
        <v>3</v>
      </c>
      <c r="Q1373" t="inlineStr">
        <is>
          <t>SI</t>
        </is>
      </c>
      <c r="S1373" t="n">
        <v>18143.68</v>
      </c>
      <c r="V1373" t="n">
        <v>9.5</v>
      </c>
      <c r="W1373" s="12" t="n">
        <v>45006</v>
      </c>
      <c r="X1373" t="n">
        <v>11.5</v>
      </c>
      <c r="Y1373" s="12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2" t="n">
        <v>45005</v>
      </c>
      <c r="H1374" t="inlineStr"/>
      <c r="J1374" t="n">
        <v>24000</v>
      </c>
      <c r="L1374" t="n">
        <v>4.830303030303031</v>
      </c>
      <c r="M1374" s="12" t="n">
        <v>45009</v>
      </c>
      <c r="N1374" t="n">
        <v>15</v>
      </c>
      <c r="O1374" s="12" t="n">
        <v>45024</v>
      </c>
      <c r="P1374" t="n">
        <v>18</v>
      </c>
      <c r="Q1374" t="inlineStr">
        <is>
          <t>SI</t>
        </is>
      </c>
      <c r="T1374" t="n">
        <v>24000</v>
      </c>
      <c r="V1374" t="n">
        <v>6.830303030303031</v>
      </c>
      <c r="W1374" s="12" t="n">
        <v>45011</v>
      </c>
      <c r="X1374" t="n">
        <v>17</v>
      </c>
      <c r="Y1374" s="12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2" t="n">
        <v>45007</v>
      </c>
      <c r="H1375" t="inlineStr"/>
      <c r="J1375" t="n">
        <v>24000</v>
      </c>
      <c r="L1375" t="n">
        <v>5.574109245612703</v>
      </c>
      <c r="M1375" s="12" t="n">
        <v>45012</v>
      </c>
      <c r="N1375" t="n">
        <v>5.5</v>
      </c>
      <c r="O1375" s="12" t="n">
        <v>45017</v>
      </c>
      <c r="P1375" t="n">
        <v>23</v>
      </c>
      <c r="Q1375" t="inlineStr">
        <is>
          <t>SI</t>
        </is>
      </c>
      <c r="T1375" t="n">
        <v>24000</v>
      </c>
      <c r="V1375" t="n">
        <v>7.574109245612703</v>
      </c>
      <c r="W1375" s="12" t="n">
        <v>45014</v>
      </c>
      <c r="X1375" t="n">
        <v>7.5</v>
      </c>
      <c r="Y1375" s="12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2" t="n">
        <v>45007</v>
      </c>
      <c r="H1376" t="inlineStr"/>
      <c r="J1376" t="n">
        <v>24000</v>
      </c>
      <c r="L1376" t="n">
        <v>5.574109245612703</v>
      </c>
      <c r="M1376" s="12" t="n">
        <v>45012</v>
      </c>
      <c r="N1376" t="n">
        <v>5.5</v>
      </c>
      <c r="O1376" s="12" t="n">
        <v>45017</v>
      </c>
      <c r="P1376" t="n">
        <v>23</v>
      </c>
      <c r="Q1376" t="inlineStr">
        <is>
          <t>SI</t>
        </is>
      </c>
      <c r="T1376" t="n">
        <v>24000</v>
      </c>
      <c r="V1376" t="n">
        <v>7.574109245612703</v>
      </c>
      <c r="W1376" s="12" t="n">
        <v>45014</v>
      </c>
      <c r="X1376" t="n">
        <v>7.5</v>
      </c>
      <c r="Y1376" s="12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2" t="n">
        <v>45007</v>
      </c>
      <c r="H1377" t="inlineStr"/>
      <c r="J1377" t="n">
        <v>23963.23</v>
      </c>
      <c r="L1377" t="n">
        <v>5.574109245612703</v>
      </c>
      <c r="M1377" s="12" t="n">
        <v>45012</v>
      </c>
      <c r="N1377" t="n">
        <v>5.5</v>
      </c>
      <c r="O1377" s="12" t="n">
        <v>45017</v>
      </c>
      <c r="P1377" t="n">
        <v>23</v>
      </c>
      <c r="Q1377" t="inlineStr">
        <is>
          <t>SI</t>
        </is>
      </c>
      <c r="T1377" t="n">
        <v>23963.23</v>
      </c>
      <c r="V1377" t="n">
        <v>7.574109245612703</v>
      </c>
      <c r="W1377" s="12" t="n">
        <v>45014</v>
      </c>
      <c r="X1377" t="n">
        <v>7.5</v>
      </c>
      <c r="Y1377" s="12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2" t="n">
        <v>45005</v>
      </c>
      <c r="H1378" t="inlineStr"/>
      <c r="I1378" t="n">
        <v>24450</v>
      </c>
      <c r="L1378" t="n">
        <v>5.574109245612703</v>
      </c>
      <c r="M1378" s="12" t="n">
        <v>45010</v>
      </c>
      <c r="N1378" t="n">
        <v>5.5</v>
      </c>
      <c r="O1378" s="12" t="n">
        <v>45015</v>
      </c>
      <c r="P1378" t="n">
        <v>1</v>
      </c>
      <c r="Q1378" t="inlineStr">
        <is>
          <t>Mes 4</t>
        </is>
      </c>
      <c r="T1378" t="n">
        <v>24450</v>
      </c>
      <c r="V1378" t="n">
        <v>7.574109245612703</v>
      </c>
      <c r="W1378" s="12" t="n">
        <v>45012</v>
      </c>
      <c r="X1378" t="n">
        <v>7.5</v>
      </c>
      <c r="Y1378" s="12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2" t="n">
        <v>45004</v>
      </c>
      <c r="H1379" t="inlineStr"/>
      <c r="I1379" t="n">
        <v>24000</v>
      </c>
      <c r="L1379" t="n">
        <v>5.574109245612703</v>
      </c>
      <c r="M1379" s="12" t="n">
        <v>45009</v>
      </c>
      <c r="N1379" t="n">
        <v>5.5</v>
      </c>
      <c r="O1379" s="12" t="n">
        <v>45014</v>
      </c>
      <c r="P1379" t="n">
        <v>2</v>
      </c>
      <c r="Q1379" t="inlineStr">
        <is>
          <t>Mes 4</t>
        </is>
      </c>
      <c r="T1379" t="n">
        <v>24000</v>
      </c>
      <c r="V1379" t="n">
        <v>7.574109245612703</v>
      </c>
      <c r="W1379" s="12" t="n">
        <v>45011</v>
      </c>
      <c r="X1379" t="n">
        <v>7.5</v>
      </c>
      <c r="Y1379" s="12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2" t="n">
        <v>45004</v>
      </c>
      <c r="H1380" t="inlineStr"/>
      <c r="I1380" t="n">
        <v>24060</v>
      </c>
      <c r="L1380" t="n">
        <v>5.574109245612703</v>
      </c>
      <c r="M1380" s="12" t="n">
        <v>45009</v>
      </c>
      <c r="N1380" t="n">
        <v>5.5</v>
      </c>
      <c r="O1380" s="12" t="n">
        <v>45014</v>
      </c>
      <c r="P1380" t="n">
        <v>2</v>
      </c>
      <c r="Q1380" t="inlineStr">
        <is>
          <t>Mes 4</t>
        </is>
      </c>
      <c r="T1380" t="n">
        <v>24060</v>
      </c>
      <c r="V1380" t="n">
        <v>7.574109245612703</v>
      </c>
      <c r="W1380" s="12" t="n">
        <v>45011</v>
      </c>
      <c r="X1380" t="n">
        <v>7.5</v>
      </c>
      <c r="Y1380" s="12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2" t="n">
        <v>45007</v>
      </c>
      <c r="H1381" t="inlineStr"/>
      <c r="J1381" t="n">
        <v>12024.64</v>
      </c>
      <c r="L1381" t="n">
        <v>5.574109245612703</v>
      </c>
      <c r="M1381" s="12" t="n">
        <v>45012</v>
      </c>
      <c r="N1381" t="n">
        <v>5.5</v>
      </c>
      <c r="O1381" s="12" t="n">
        <v>45017</v>
      </c>
      <c r="P1381" t="n">
        <v>23</v>
      </c>
      <c r="Q1381" t="inlineStr">
        <is>
          <t>SI</t>
        </is>
      </c>
      <c r="T1381" t="n">
        <v>12024.64</v>
      </c>
      <c r="V1381" t="n">
        <v>7.574109245612703</v>
      </c>
      <c r="W1381" s="12" t="n">
        <v>45014</v>
      </c>
      <c r="X1381" t="n">
        <v>7.5</v>
      </c>
      <c r="Y1381" s="12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2" t="n">
        <v>45007</v>
      </c>
      <c r="H1382" t="inlineStr"/>
      <c r="J1382" t="n">
        <v>12984.7</v>
      </c>
      <c r="L1382" t="n">
        <v>5.574109245612703</v>
      </c>
      <c r="M1382" s="12" t="n">
        <v>45012</v>
      </c>
      <c r="N1382" t="n">
        <v>5.5</v>
      </c>
      <c r="O1382" s="12" t="n">
        <v>45017</v>
      </c>
      <c r="P1382" t="n">
        <v>23</v>
      </c>
      <c r="Q1382" t="inlineStr">
        <is>
          <t>SI</t>
        </is>
      </c>
      <c r="T1382" t="n">
        <v>12984.7</v>
      </c>
      <c r="V1382" t="n">
        <v>7.574109245612703</v>
      </c>
      <c r="W1382" s="12" t="n">
        <v>45014</v>
      </c>
      <c r="X1382" t="n">
        <v>7.5</v>
      </c>
      <c r="Y1382" s="12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2" t="n">
        <v>45007</v>
      </c>
      <c r="H1383" t="inlineStr"/>
      <c r="J1383" t="n">
        <v>24013.3</v>
      </c>
      <c r="L1383" t="n">
        <v>5.574109245612703</v>
      </c>
      <c r="M1383" s="12" t="n">
        <v>45012</v>
      </c>
      <c r="N1383" t="n">
        <v>5.5</v>
      </c>
      <c r="O1383" s="12" t="n">
        <v>45017</v>
      </c>
      <c r="P1383" t="n">
        <v>23</v>
      </c>
      <c r="Q1383" t="inlineStr">
        <is>
          <t>SI</t>
        </is>
      </c>
      <c r="T1383" t="n">
        <v>24013.3</v>
      </c>
      <c r="V1383" t="n">
        <v>7.574109245612703</v>
      </c>
      <c r="W1383" s="12" t="n">
        <v>45014</v>
      </c>
      <c r="X1383" t="n">
        <v>7.5</v>
      </c>
      <c r="Y1383" s="12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2" t="n">
        <v>45024</v>
      </c>
      <c r="H1384" t="inlineStr"/>
      <c r="J1384" t="n">
        <v>17445</v>
      </c>
      <c r="L1384" t="n">
        <v>5.574109245612703</v>
      </c>
      <c r="M1384" s="12" t="n">
        <v>45029</v>
      </c>
      <c r="N1384" t="n">
        <v>5.5</v>
      </c>
      <c r="O1384" s="12" t="n">
        <v>45034</v>
      </c>
      <c r="P1384" t="n">
        <v>10</v>
      </c>
      <c r="Q1384" t="inlineStr">
        <is>
          <t>SI</t>
        </is>
      </c>
      <c r="T1384" t="n">
        <v>17445</v>
      </c>
      <c r="V1384" t="n">
        <v>7.574109245612703</v>
      </c>
      <c r="W1384" s="12" t="n">
        <v>45031</v>
      </c>
      <c r="X1384" t="n">
        <v>7.5</v>
      </c>
      <c r="Y1384" s="12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2" t="n">
        <v>45024</v>
      </c>
      <c r="H1385" t="inlineStr"/>
      <c r="J1385" t="n">
        <v>4935</v>
      </c>
      <c r="L1385" t="n">
        <v>5.574109245612703</v>
      </c>
      <c r="M1385" s="12" t="n">
        <v>45029</v>
      </c>
      <c r="N1385" t="n">
        <v>5.5</v>
      </c>
      <c r="O1385" s="12" t="n">
        <v>45034</v>
      </c>
      <c r="P1385" t="n">
        <v>10</v>
      </c>
      <c r="Q1385" t="inlineStr">
        <is>
          <t>SI</t>
        </is>
      </c>
      <c r="T1385" t="n">
        <v>4935</v>
      </c>
      <c r="V1385" t="n">
        <v>7.574109245612703</v>
      </c>
      <c r="W1385" s="12" t="n">
        <v>45031</v>
      </c>
      <c r="X1385" t="n">
        <v>7.5</v>
      </c>
      <c r="Y1385" s="12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2" t="n">
        <v>45007</v>
      </c>
      <c r="H1386" t="inlineStr"/>
      <c r="J1386" t="n">
        <v>24460</v>
      </c>
      <c r="L1386" t="n">
        <v>5.574109245612703</v>
      </c>
      <c r="M1386" s="12" t="n">
        <v>45012</v>
      </c>
      <c r="N1386" t="n">
        <v>5.5</v>
      </c>
      <c r="O1386" s="12" t="n">
        <v>45017</v>
      </c>
      <c r="P1386" t="n">
        <v>23</v>
      </c>
      <c r="Q1386" t="inlineStr">
        <is>
          <t>SI</t>
        </is>
      </c>
      <c r="T1386" t="n">
        <v>24460</v>
      </c>
      <c r="V1386" t="n">
        <v>7.574109245612703</v>
      </c>
      <c r="W1386" s="12" t="n">
        <v>45014</v>
      </c>
      <c r="X1386" t="n">
        <v>7.5</v>
      </c>
      <c r="Y1386" s="12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2" t="n">
        <v>45007</v>
      </c>
      <c r="H1387" t="inlineStr"/>
      <c r="J1387" t="n">
        <v>23376.71</v>
      </c>
      <c r="L1387" t="n">
        <v>5.574109245612703</v>
      </c>
      <c r="M1387" s="12" t="n">
        <v>45012</v>
      </c>
      <c r="N1387" t="n">
        <v>5.5</v>
      </c>
      <c r="O1387" s="12" t="n">
        <v>45017</v>
      </c>
      <c r="P1387" t="n">
        <v>23</v>
      </c>
      <c r="Q1387" t="inlineStr">
        <is>
          <t>SI</t>
        </is>
      </c>
      <c r="T1387" t="n">
        <v>23376.71</v>
      </c>
      <c r="V1387" t="n">
        <v>7.574109245612703</v>
      </c>
      <c r="W1387" s="12" t="n">
        <v>45014</v>
      </c>
      <c r="X1387" t="n">
        <v>7.5</v>
      </c>
      <c r="Y1387" s="12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2" t="n">
        <v>45004</v>
      </c>
      <c r="H1388" t="inlineStr"/>
      <c r="I1388" t="n">
        <v>24000</v>
      </c>
      <c r="L1388" t="n">
        <v>5.574109245612703</v>
      </c>
      <c r="M1388" s="12" t="n">
        <v>45009</v>
      </c>
      <c r="N1388" t="n">
        <v>5.5</v>
      </c>
      <c r="O1388" s="12" t="n">
        <v>45014</v>
      </c>
      <c r="P1388" t="n">
        <v>2</v>
      </c>
      <c r="Q1388" t="inlineStr">
        <is>
          <t>Mes 4</t>
        </is>
      </c>
      <c r="T1388" t="n">
        <v>24000</v>
      </c>
      <c r="V1388" t="n">
        <v>7.574109245612703</v>
      </c>
      <c r="W1388" s="12" t="n">
        <v>45011</v>
      </c>
      <c r="X1388" t="n">
        <v>7.5</v>
      </c>
      <c r="Y1388" s="12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2" t="n">
        <v>44988</v>
      </c>
      <c r="H1389" t="inlineStr"/>
      <c r="I1389" t="n">
        <v>24006.83</v>
      </c>
      <c r="L1389" t="n">
        <v>5.449612403100775</v>
      </c>
      <c r="M1389" s="12" t="n">
        <v>44993</v>
      </c>
      <c r="N1389" t="n">
        <v>10</v>
      </c>
      <c r="O1389" s="12" t="n">
        <v>45003</v>
      </c>
      <c r="P1389" t="n">
        <v>9</v>
      </c>
      <c r="Q1389" t="inlineStr">
        <is>
          <t>SI</t>
        </is>
      </c>
      <c r="S1389" t="n">
        <v>24006.83</v>
      </c>
      <c r="V1389" t="n">
        <v>7.449612403100775</v>
      </c>
      <c r="W1389" s="12" t="n">
        <v>44995</v>
      </c>
      <c r="X1389" t="n">
        <v>12</v>
      </c>
      <c r="Y1389" s="12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2" t="n">
        <v>44984</v>
      </c>
      <c r="H1390" t="inlineStr"/>
      <c r="I1390" t="n">
        <v>10000</v>
      </c>
      <c r="L1390" t="n">
        <v>5.449612403100775</v>
      </c>
      <c r="M1390" s="12" t="n">
        <v>44989</v>
      </c>
      <c r="N1390" t="n">
        <v>10</v>
      </c>
      <c r="O1390" s="12" t="n">
        <v>44999</v>
      </c>
      <c r="P1390" t="n">
        <v>13</v>
      </c>
      <c r="Q1390" t="inlineStr">
        <is>
          <t>SI</t>
        </is>
      </c>
      <c r="S1390" t="n">
        <v>10000</v>
      </c>
      <c r="V1390" t="n">
        <v>7.449612403100775</v>
      </c>
      <c r="W1390" s="12" t="n">
        <v>44991</v>
      </c>
      <c r="X1390" t="n">
        <v>12</v>
      </c>
      <c r="Y1390" s="12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2" t="n">
        <v>44984</v>
      </c>
      <c r="H1391" t="inlineStr"/>
      <c r="I1391" t="n">
        <v>14000</v>
      </c>
      <c r="L1391" t="n">
        <v>5.449612403100775</v>
      </c>
      <c r="M1391" s="12" t="n">
        <v>44989</v>
      </c>
      <c r="N1391" t="n">
        <v>10</v>
      </c>
      <c r="O1391" s="12" t="n">
        <v>44999</v>
      </c>
      <c r="P1391" t="n">
        <v>13</v>
      </c>
      <c r="Q1391" t="inlineStr">
        <is>
          <t>SI</t>
        </is>
      </c>
      <c r="S1391" t="n">
        <v>14000</v>
      </c>
      <c r="V1391" t="n">
        <v>7.449612403100775</v>
      </c>
      <c r="W1391" s="12" t="n">
        <v>44991</v>
      </c>
      <c r="X1391" t="n">
        <v>12</v>
      </c>
      <c r="Y1391" s="12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2" t="n">
        <v>44988</v>
      </c>
      <c r="H1392" t="inlineStr"/>
      <c r="I1392" t="n">
        <v>6194.45</v>
      </c>
      <c r="L1392" t="n">
        <v>5.449612403100775</v>
      </c>
      <c r="M1392" s="12" t="n">
        <v>44993</v>
      </c>
      <c r="N1392" t="n">
        <v>10</v>
      </c>
      <c r="O1392" s="12" t="n">
        <v>45003</v>
      </c>
      <c r="P1392" t="n">
        <v>9</v>
      </c>
      <c r="Q1392" t="inlineStr">
        <is>
          <t>SI</t>
        </is>
      </c>
      <c r="S1392" t="n">
        <v>6194.45</v>
      </c>
      <c r="V1392" t="n">
        <v>7.449612403100775</v>
      </c>
      <c r="W1392" s="12" t="n">
        <v>44995</v>
      </c>
      <c r="X1392" t="n">
        <v>12</v>
      </c>
      <c r="Y1392" s="12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2" t="n">
        <v>44988</v>
      </c>
      <c r="H1393" t="inlineStr"/>
      <c r="I1393" t="n">
        <v>17808.18</v>
      </c>
      <c r="L1393" t="n">
        <v>5.449612403100775</v>
      </c>
      <c r="M1393" s="12" t="n">
        <v>44993</v>
      </c>
      <c r="N1393" t="n">
        <v>10</v>
      </c>
      <c r="O1393" s="12" t="n">
        <v>45003</v>
      </c>
      <c r="P1393" t="n">
        <v>9</v>
      </c>
      <c r="Q1393" t="inlineStr">
        <is>
          <t>SI</t>
        </is>
      </c>
      <c r="S1393" t="n">
        <v>17808.18</v>
      </c>
      <c r="V1393" t="n">
        <v>7.449612403100775</v>
      </c>
      <c r="W1393" s="12" t="n">
        <v>44995</v>
      </c>
      <c r="X1393" t="n">
        <v>12</v>
      </c>
      <c r="Y1393" s="12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2" t="n">
        <v>44988</v>
      </c>
      <c r="H1394" t="inlineStr"/>
      <c r="I1394" t="n">
        <v>20007</v>
      </c>
      <c r="L1394" t="n">
        <v>5.449612403100775</v>
      </c>
      <c r="M1394" s="12" t="n">
        <v>44993</v>
      </c>
      <c r="N1394" t="n">
        <v>10</v>
      </c>
      <c r="O1394" s="12" t="n">
        <v>45003</v>
      </c>
      <c r="P1394" t="n">
        <v>9</v>
      </c>
      <c r="Q1394" t="inlineStr">
        <is>
          <t>SI</t>
        </is>
      </c>
      <c r="S1394" t="n">
        <v>20007</v>
      </c>
      <c r="V1394" t="n">
        <v>7.449612403100775</v>
      </c>
      <c r="W1394" s="12" t="n">
        <v>44995</v>
      </c>
      <c r="X1394" t="n">
        <v>12</v>
      </c>
      <c r="Y1394" s="12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2" t="n">
        <v>44997</v>
      </c>
      <c r="H1395" t="inlineStr"/>
      <c r="I1395" t="n">
        <v>20000</v>
      </c>
      <c r="L1395" t="n">
        <v>5.142011834319526</v>
      </c>
      <c r="M1395" s="12" t="n">
        <v>45002</v>
      </c>
      <c r="N1395" t="n">
        <v>7.5</v>
      </c>
      <c r="O1395" s="12" t="n">
        <v>45009</v>
      </c>
      <c r="P1395" t="n">
        <v>6</v>
      </c>
      <c r="Q1395" t="inlineStr">
        <is>
          <t>SI</t>
        </is>
      </c>
      <c r="S1395" t="n">
        <v>20000</v>
      </c>
      <c r="V1395" t="n">
        <v>7.142011834319526</v>
      </c>
      <c r="W1395" s="12" t="n">
        <v>45004</v>
      </c>
      <c r="X1395" t="n">
        <v>9.5</v>
      </c>
      <c r="Y1395" s="12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2" t="n">
        <v>44997</v>
      </c>
      <c r="H1396" t="inlineStr"/>
      <c r="I1396" t="n">
        <v>7563.04</v>
      </c>
      <c r="L1396" t="n">
        <v>5.142011834319526</v>
      </c>
      <c r="M1396" s="12" t="n">
        <v>45002</v>
      </c>
      <c r="N1396" t="n">
        <v>7.5</v>
      </c>
      <c r="O1396" s="12" t="n">
        <v>45009</v>
      </c>
      <c r="P1396" t="n">
        <v>6</v>
      </c>
      <c r="Q1396" t="inlineStr">
        <is>
          <t>SI</t>
        </is>
      </c>
      <c r="S1396" t="n">
        <v>7563.04</v>
      </c>
      <c r="V1396" t="n">
        <v>7.142011834319526</v>
      </c>
      <c r="W1396" s="12" t="n">
        <v>45004</v>
      </c>
      <c r="X1396" t="n">
        <v>9.5</v>
      </c>
      <c r="Y1396" s="12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2" t="n">
        <v>44997</v>
      </c>
      <c r="H1397" t="inlineStr"/>
      <c r="I1397" t="n">
        <v>12444.72</v>
      </c>
      <c r="L1397" t="n">
        <v>5.142011834319526</v>
      </c>
      <c r="M1397" s="12" t="n">
        <v>45002</v>
      </c>
      <c r="N1397" t="n">
        <v>7.5</v>
      </c>
      <c r="O1397" s="12" t="n">
        <v>45009</v>
      </c>
      <c r="P1397" t="n">
        <v>6</v>
      </c>
      <c r="Q1397" t="inlineStr">
        <is>
          <t>SI</t>
        </is>
      </c>
      <c r="S1397" t="n">
        <v>12444.72</v>
      </c>
      <c r="V1397" t="n">
        <v>7.142011834319526</v>
      </c>
      <c r="W1397" s="12" t="n">
        <v>45004</v>
      </c>
      <c r="X1397" t="n">
        <v>9.5</v>
      </c>
      <c r="Y1397" s="12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2" t="n">
        <v>45005</v>
      </c>
      <c r="H1398" t="inlineStr"/>
      <c r="J1398" t="n">
        <v>24000</v>
      </c>
      <c r="L1398" t="n">
        <v>4.830303030303031</v>
      </c>
      <c r="M1398" s="12" t="n">
        <v>45009</v>
      </c>
      <c r="N1398" t="n">
        <v>15</v>
      </c>
      <c r="O1398" s="12" t="n">
        <v>45024</v>
      </c>
      <c r="P1398" t="n">
        <v>18</v>
      </c>
      <c r="Q1398" t="inlineStr">
        <is>
          <t>SI</t>
        </is>
      </c>
      <c r="T1398" t="n">
        <v>24000</v>
      </c>
      <c r="V1398" t="n">
        <v>6.830303030303031</v>
      </c>
      <c r="W1398" s="12" t="n">
        <v>45011</v>
      </c>
      <c r="X1398" t="n">
        <v>17</v>
      </c>
      <c r="Y1398" s="12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2" t="n">
        <v>45013</v>
      </c>
      <c r="H1399" t="inlineStr"/>
      <c r="J1399" t="n">
        <v>18143.68</v>
      </c>
      <c r="L1399" t="n">
        <v>7.5</v>
      </c>
      <c r="M1399" s="12" t="n">
        <v>45020</v>
      </c>
      <c r="N1399" t="n">
        <v>9.5</v>
      </c>
      <c r="O1399" s="12" t="n">
        <v>45029</v>
      </c>
      <c r="P1399" t="n">
        <v>14</v>
      </c>
      <c r="Q1399" t="inlineStr">
        <is>
          <t>SI</t>
        </is>
      </c>
      <c r="T1399" t="n">
        <v>18143.68</v>
      </c>
      <c r="V1399" t="n">
        <v>9.5</v>
      </c>
      <c r="W1399" s="12" t="n">
        <v>45022</v>
      </c>
      <c r="X1399" t="n">
        <v>11.5</v>
      </c>
      <c r="Y1399" s="12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2" t="n">
        <v>44995</v>
      </c>
      <c r="H1400" t="inlineStr"/>
      <c r="I1400" t="n">
        <v>21600</v>
      </c>
      <c r="L1400" t="n">
        <v>5.142011834319526</v>
      </c>
      <c r="M1400" s="12" t="n">
        <v>45000</v>
      </c>
      <c r="N1400" t="n">
        <v>7.5</v>
      </c>
      <c r="O1400" s="12" t="n">
        <v>45007</v>
      </c>
      <c r="P1400" t="n">
        <v>8</v>
      </c>
      <c r="Q1400" t="inlineStr">
        <is>
          <t>SI</t>
        </is>
      </c>
      <c r="S1400" t="n">
        <v>21600</v>
      </c>
      <c r="V1400" t="n">
        <v>7.142011834319526</v>
      </c>
      <c r="W1400" s="12" t="n">
        <v>45002</v>
      </c>
      <c r="X1400" t="n">
        <v>9.5</v>
      </c>
      <c r="Y1400" s="12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2" t="n">
        <v>45005</v>
      </c>
      <c r="H1401" t="inlineStr"/>
      <c r="J1401" t="n">
        <v>1992.46</v>
      </c>
      <c r="L1401" t="n">
        <v>4.830303030303031</v>
      </c>
      <c r="M1401" s="12" t="n">
        <v>45009</v>
      </c>
      <c r="N1401" t="n">
        <v>15</v>
      </c>
      <c r="O1401" s="12" t="n">
        <v>45024</v>
      </c>
      <c r="P1401" t="n">
        <v>18</v>
      </c>
      <c r="Q1401" t="inlineStr">
        <is>
          <t>SI</t>
        </is>
      </c>
      <c r="T1401" t="n">
        <v>1992.46</v>
      </c>
      <c r="V1401" t="n">
        <v>6.830303030303031</v>
      </c>
      <c r="W1401" s="12" t="n">
        <v>45011</v>
      </c>
      <c r="X1401" t="n">
        <v>17</v>
      </c>
      <c r="Y1401" s="12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2" t="n">
        <v>45005</v>
      </c>
      <c r="H1402" t="inlineStr"/>
      <c r="J1402" t="n">
        <v>4100</v>
      </c>
      <c r="L1402" t="n">
        <v>4.830303030303031</v>
      </c>
      <c r="M1402" s="12" t="n">
        <v>45009</v>
      </c>
      <c r="N1402" t="n">
        <v>15</v>
      </c>
      <c r="O1402" s="12" t="n">
        <v>45024</v>
      </c>
      <c r="P1402" t="n">
        <v>18</v>
      </c>
      <c r="Q1402" t="inlineStr">
        <is>
          <t>SI</t>
        </is>
      </c>
      <c r="T1402" t="n">
        <v>4100</v>
      </c>
      <c r="V1402" t="n">
        <v>6.830303030303031</v>
      </c>
      <c r="W1402" s="12" t="n">
        <v>45011</v>
      </c>
      <c r="X1402" t="n">
        <v>17</v>
      </c>
      <c r="Y1402" s="12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2" t="n">
        <v>45005</v>
      </c>
      <c r="H1403" t="inlineStr"/>
      <c r="J1403" t="n">
        <v>4031.37</v>
      </c>
      <c r="L1403" t="n">
        <v>4.830303030303031</v>
      </c>
      <c r="M1403" s="12" t="n">
        <v>45009</v>
      </c>
      <c r="N1403" t="n">
        <v>15</v>
      </c>
      <c r="O1403" s="12" t="n">
        <v>45024</v>
      </c>
      <c r="P1403" t="n">
        <v>18</v>
      </c>
      <c r="Q1403" t="inlineStr">
        <is>
          <t>SI</t>
        </is>
      </c>
      <c r="T1403" t="n">
        <v>4031.37</v>
      </c>
      <c r="V1403" t="n">
        <v>6.830303030303031</v>
      </c>
      <c r="W1403" s="12" t="n">
        <v>45011</v>
      </c>
      <c r="X1403" t="n">
        <v>17</v>
      </c>
      <c r="Y1403" s="12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2" t="n">
        <v>45005</v>
      </c>
      <c r="H1404" t="inlineStr"/>
      <c r="J1404" t="n">
        <v>4883.45</v>
      </c>
      <c r="L1404" t="n">
        <v>4.830303030303031</v>
      </c>
      <c r="M1404" s="12" t="n">
        <v>45009</v>
      </c>
      <c r="N1404" t="n">
        <v>15</v>
      </c>
      <c r="O1404" s="12" t="n">
        <v>45024</v>
      </c>
      <c r="P1404" t="n">
        <v>18</v>
      </c>
      <c r="Q1404" t="inlineStr">
        <is>
          <t>SI</t>
        </is>
      </c>
      <c r="T1404" t="n">
        <v>4883.45</v>
      </c>
      <c r="V1404" t="n">
        <v>6.830303030303031</v>
      </c>
      <c r="W1404" s="12" t="n">
        <v>45011</v>
      </c>
      <c r="X1404" t="n">
        <v>17</v>
      </c>
      <c r="Y1404" s="12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2" t="n">
        <v>45005</v>
      </c>
      <c r="H1405" t="inlineStr"/>
      <c r="J1405" t="n">
        <v>4004.4</v>
      </c>
      <c r="L1405" t="n">
        <v>4.830303030303031</v>
      </c>
      <c r="M1405" s="12" t="n">
        <v>45009</v>
      </c>
      <c r="N1405" t="n">
        <v>15</v>
      </c>
      <c r="O1405" s="12" t="n">
        <v>45024</v>
      </c>
      <c r="P1405" t="n">
        <v>18</v>
      </c>
      <c r="Q1405" t="inlineStr">
        <is>
          <t>SI</t>
        </is>
      </c>
      <c r="T1405" t="n">
        <v>4004.4</v>
      </c>
      <c r="V1405" t="n">
        <v>6.830303030303031</v>
      </c>
      <c r="W1405" s="12" t="n">
        <v>45011</v>
      </c>
      <c r="X1405" t="n">
        <v>17</v>
      </c>
      <c r="Y1405" s="12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2" t="n">
        <v>45005</v>
      </c>
      <c r="H1406" t="inlineStr"/>
      <c r="J1406" t="n">
        <v>4981.71</v>
      </c>
      <c r="L1406" t="n">
        <v>4.830303030303031</v>
      </c>
      <c r="M1406" s="12" t="n">
        <v>45009</v>
      </c>
      <c r="N1406" t="n">
        <v>15</v>
      </c>
      <c r="O1406" s="12" t="n">
        <v>45024</v>
      </c>
      <c r="P1406" t="n">
        <v>18</v>
      </c>
      <c r="Q1406" t="inlineStr">
        <is>
          <t>SI</t>
        </is>
      </c>
      <c r="T1406" t="n">
        <v>4981.71</v>
      </c>
      <c r="V1406" t="n">
        <v>6.830303030303031</v>
      </c>
      <c r="W1406" s="12" t="n">
        <v>45011</v>
      </c>
      <c r="X1406" t="n">
        <v>17</v>
      </c>
      <c r="Y1406" s="12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2" t="n">
        <v>45012</v>
      </c>
      <c r="H1407" t="inlineStr"/>
      <c r="J1407" t="n">
        <v>1201.1</v>
      </c>
      <c r="L1407" t="n">
        <v>4.830303030303031</v>
      </c>
      <c r="M1407" s="12" t="n">
        <v>45016</v>
      </c>
      <c r="N1407" t="n">
        <v>15</v>
      </c>
      <c r="O1407" s="12" t="n">
        <v>45031</v>
      </c>
      <c r="P1407" t="n">
        <v>12</v>
      </c>
      <c r="Q1407" t="inlineStr">
        <is>
          <t>SI</t>
        </is>
      </c>
      <c r="T1407" t="n">
        <v>1201.1</v>
      </c>
      <c r="V1407" t="n">
        <v>6.830303030303031</v>
      </c>
      <c r="W1407" s="12" t="n">
        <v>45018</v>
      </c>
      <c r="X1407" t="n">
        <v>17</v>
      </c>
      <c r="Y1407" s="12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2" t="n">
        <v>45012</v>
      </c>
      <c r="H1408" t="inlineStr"/>
      <c r="J1408" t="n">
        <v>814.36</v>
      </c>
      <c r="L1408" t="n">
        <v>4.830303030303031</v>
      </c>
      <c r="M1408" s="12" t="n">
        <v>45016</v>
      </c>
      <c r="N1408" t="n">
        <v>15</v>
      </c>
      <c r="O1408" s="12" t="n">
        <v>45031</v>
      </c>
      <c r="P1408" t="n">
        <v>12</v>
      </c>
      <c r="Q1408" t="inlineStr">
        <is>
          <t>SI</t>
        </is>
      </c>
      <c r="T1408" t="n">
        <v>814.36</v>
      </c>
      <c r="V1408" t="n">
        <v>6.830303030303031</v>
      </c>
      <c r="W1408" s="12" t="n">
        <v>45018</v>
      </c>
      <c r="X1408" t="n">
        <v>17</v>
      </c>
      <c r="Y1408" s="12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2" t="n">
        <v>45012</v>
      </c>
      <c r="H1409" t="inlineStr"/>
      <c r="J1409" t="n">
        <v>5538.6</v>
      </c>
      <c r="L1409" t="n">
        <v>4.830303030303031</v>
      </c>
      <c r="M1409" s="12" t="n">
        <v>45016</v>
      </c>
      <c r="N1409" t="n">
        <v>15</v>
      </c>
      <c r="O1409" s="12" t="n">
        <v>45031</v>
      </c>
      <c r="P1409" t="n">
        <v>12</v>
      </c>
      <c r="Q1409" t="inlineStr">
        <is>
          <t>SI</t>
        </is>
      </c>
      <c r="T1409" t="n">
        <v>5538.6</v>
      </c>
      <c r="V1409" t="n">
        <v>6.830303030303031</v>
      </c>
      <c r="W1409" s="12" t="n">
        <v>45018</v>
      </c>
      <c r="X1409" t="n">
        <v>17</v>
      </c>
      <c r="Y1409" s="12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2" t="n">
        <v>45012</v>
      </c>
      <c r="H1410" t="inlineStr"/>
      <c r="J1410" t="n">
        <v>4016.81</v>
      </c>
      <c r="L1410" t="n">
        <v>4.830303030303031</v>
      </c>
      <c r="M1410" s="12" t="n">
        <v>45016</v>
      </c>
      <c r="N1410" t="n">
        <v>15</v>
      </c>
      <c r="O1410" s="12" t="n">
        <v>45031</v>
      </c>
      <c r="P1410" t="n">
        <v>12</v>
      </c>
      <c r="Q1410" t="inlineStr">
        <is>
          <t>SI</t>
        </is>
      </c>
      <c r="T1410" t="n">
        <v>4016.81</v>
      </c>
      <c r="V1410" t="n">
        <v>6.830303030303031</v>
      </c>
      <c r="W1410" s="12" t="n">
        <v>45018</v>
      </c>
      <c r="X1410" t="n">
        <v>17</v>
      </c>
      <c r="Y1410" s="12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2" t="n">
        <v>45012</v>
      </c>
      <c r="H1411" t="inlineStr"/>
      <c r="J1411" t="n">
        <v>5916.57</v>
      </c>
      <c r="L1411" t="n">
        <v>4.830303030303031</v>
      </c>
      <c r="M1411" s="12" t="n">
        <v>45016</v>
      </c>
      <c r="N1411" t="n">
        <v>15</v>
      </c>
      <c r="O1411" s="12" t="n">
        <v>45031</v>
      </c>
      <c r="P1411" t="n">
        <v>12</v>
      </c>
      <c r="Q1411" t="inlineStr">
        <is>
          <t>SI</t>
        </is>
      </c>
      <c r="T1411" t="n">
        <v>5916.57</v>
      </c>
      <c r="V1411" t="n">
        <v>6.830303030303031</v>
      </c>
      <c r="W1411" s="12" t="n">
        <v>45018</v>
      </c>
      <c r="X1411" t="n">
        <v>17</v>
      </c>
      <c r="Y1411" s="12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2" t="n">
        <v>45012</v>
      </c>
      <c r="H1412" t="inlineStr"/>
      <c r="J1412" t="n">
        <v>479.03</v>
      </c>
      <c r="L1412" t="n">
        <v>4.830303030303031</v>
      </c>
      <c r="M1412" s="12" t="n">
        <v>45016</v>
      </c>
      <c r="N1412" t="n">
        <v>15</v>
      </c>
      <c r="O1412" s="12" t="n">
        <v>45031</v>
      </c>
      <c r="P1412" t="n">
        <v>12</v>
      </c>
      <c r="Q1412" t="inlineStr">
        <is>
          <t>SI</t>
        </is>
      </c>
      <c r="T1412" t="n">
        <v>479.03</v>
      </c>
      <c r="V1412" t="n">
        <v>6.830303030303031</v>
      </c>
      <c r="W1412" s="12" t="n">
        <v>45018</v>
      </c>
      <c r="X1412" t="n">
        <v>17</v>
      </c>
      <c r="Y1412" s="12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2" t="n">
        <v>45012</v>
      </c>
      <c r="H1413" t="inlineStr"/>
      <c r="J1413" t="n">
        <v>6010.29</v>
      </c>
      <c r="L1413" t="n">
        <v>4.830303030303031</v>
      </c>
      <c r="M1413" s="12" t="n">
        <v>45016</v>
      </c>
      <c r="N1413" t="n">
        <v>15</v>
      </c>
      <c r="O1413" s="12" t="n">
        <v>45031</v>
      </c>
      <c r="P1413" t="n">
        <v>12</v>
      </c>
      <c r="Q1413" t="inlineStr">
        <is>
          <t>SI</t>
        </is>
      </c>
      <c r="T1413" t="n">
        <v>6010.29</v>
      </c>
      <c r="V1413" t="n">
        <v>6.830303030303031</v>
      </c>
      <c r="W1413" s="12" t="n">
        <v>45018</v>
      </c>
      <c r="X1413" t="n">
        <v>17</v>
      </c>
      <c r="Y1413" s="12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2" t="n">
        <v>44984</v>
      </c>
      <c r="H1414" t="inlineStr"/>
      <c r="I1414" t="n">
        <v>21600</v>
      </c>
      <c r="L1414" t="n">
        <v>5.449612403100775</v>
      </c>
      <c r="M1414" s="12" t="n">
        <v>44989</v>
      </c>
      <c r="N1414" t="n">
        <v>10</v>
      </c>
      <c r="O1414" s="12" t="n">
        <v>44999</v>
      </c>
      <c r="P1414" t="n">
        <v>13</v>
      </c>
      <c r="Q1414" t="inlineStr">
        <is>
          <t>SI</t>
        </is>
      </c>
      <c r="S1414" t="n">
        <v>21600</v>
      </c>
      <c r="V1414" t="n">
        <v>7.449612403100775</v>
      </c>
      <c r="W1414" s="12" t="n">
        <v>44991</v>
      </c>
      <c r="X1414" t="n">
        <v>12</v>
      </c>
      <c r="Y1414" s="12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2" t="n">
        <v>44994</v>
      </c>
      <c r="H1415" t="inlineStr"/>
      <c r="I1415" t="n">
        <v>21600</v>
      </c>
      <c r="L1415" t="n">
        <v>5.449612403100775</v>
      </c>
      <c r="M1415" s="12" t="n">
        <v>44999</v>
      </c>
      <c r="N1415" t="n">
        <v>10</v>
      </c>
      <c r="O1415" s="12" t="n">
        <v>45009</v>
      </c>
      <c r="P1415" t="n">
        <v>6</v>
      </c>
      <c r="Q1415" t="inlineStr">
        <is>
          <t>SI</t>
        </is>
      </c>
      <c r="S1415" t="n">
        <v>21600</v>
      </c>
      <c r="V1415" t="n">
        <v>7.449612403100775</v>
      </c>
      <c r="W1415" s="12" t="n">
        <v>45001</v>
      </c>
      <c r="X1415" t="n">
        <v>12</v>
      </c>
      <c r="Y1415" s="12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2" t="n">
        <v>44994</v>
      </c>
      <c r="H1416" t="inlineStr"/>
      <c r="I1416" t="n">
        <v>21600</v>
      </c>
      <c r="L1416" t="n">
        <v>5.449612403100775</v>
      </c>
      <c r="M1416" s="12" t="n">
        <v>44999</v>
      </c>
      <c r="N1416" t="n">
        <v>10</v>
      </c>
      <c r="O1416" s="12" t="n">
        <v>45009</v>
      </c>
      <c r="P1416" t="n">
        <v>6</v>
      </c>
      <c r="Q1416" t="inlineStr">
        <is>
          <t>SI</t>
        </is>
      </c>
      <c r="S1416" t="n">
        <v>21600</v>
      </c>
      <c r="V1416" t="n">
        <v>7.449612403100775</v>
      </c>
      <c r="W1416" s="12" t="n">
        <v>45001</v>
      </c>
      <c r="X1416" t="n">
        <v>12</v>
      </c>
      <c r="Y1416" s="12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2" t="n">
        <v>44994</v>
      </c>
      <c r="H1417" t="inlineStr"/>
      <c r="I1417" t="n">
        <v>21600</v>
      </c>
      <c r="L1417" t="n">
        <v>5.449612403100775</v>
      </c>
      <c r="M1417" s="12" t="n">
        <v>44999</v>
      </c>
      <c r="N1417" t="n">
        <v>10</v>
      </c>
      <c r="O1417" s="12" t="n">
        <v>45009</v>
      </c>
      <c r="P1417" t="n">
        <v>6</v>
      </c>
      <c r="Q1417" t="inlineStr">
        <is>
          <t>SI</t>
        </is>
      </c>
      <c r="S1417" t="n">
        <v>21600</v>
      </c>
      <c r="V1417" t="n">
        <v>7.449612403100775</v>
      </c>
      <c r="W1417" s="12" t="n">
        <v>45001</v>
      </c>
      <c r="X1417" t="n">
        <v>12</v>
      </c>
      <c r="Y1417" s="12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2" t="n">
        <v>44994</v>
      </c>
      <c r="H1418" t="inlineStr"/>
      <c r="I1418" t="n">
        <v>21600</v>
      </c>
      <c r="L1418" t="n">
        <v>5.449612403100775</v>
      </c>
      <c r="M1418" s="12" t="n">
        <v>44999</v>
      </c>
      <c r="N1418" t="n">
        <v>10</v>
      </c>
      <c r="O1418" s="12" t="n">
        <v>45009</v>
      </c>
      <c r="P1418" t="n">
        <v>6</v>
      </c>
      <c r="Q1418" t="inlineStr">
        <is>
          <t>SI</t>
        </is>
      </c>
      <c r="S1418" t="n">
        <v>21600</v>
      </c>
      <c r="V1418" t="n">
        <v>7.449612403100775</v>
      </c>
      <c r="W1418" s="12" t="n">
        <v>45001</v>
      </c>
      <c r="X1418" t="n">
        <v>12</v>
      </c>
      <c r="Y1418" s="12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2" t="n">
        <v>45000</v>
      </c>
      <c r="H1419" t="inlineStr"/>
      <c r="I1419" t="n">
        <v>19958.048</v>
      </c>
      <c r="L1419" t="n">
        <v>7.5</v>
      </c>
      <c r="M1419" s="12" t="n">
        <v>45007</v>
      </c>
      <c r="N1419" t="n">
        <v>9.5</v>
      </c>
      <c r="O1419" s="12" t="n">
        <v>45016</v>
      </c>
      <c r="P1419" t="n">
        <v>0</v>
      </c>
      <c r="Q1419" t="inlineStr">
        <is>
          <t>Mes 4</t>
        </is>
      </c>
      <c r="S1419" t="n">
        <v>19958.048</v>
      </c>
      <c r="V1419" t="n">
        <v>9.5</v>
      </c>
      <c r="W1419" s="12" t="n">
        <v>45009</v>
      </c>
      <c r="X1419" t="n">
        <v>11.5</v>
      </c>
      <c r="Y1419" s="12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2" t="n">
        <v>44989</v>
      </c>
      <c r="H1420" t="inlineStr"/>
      <c r="I1420" t="n">
        <v>19958.048</v>
      </c>
      <c r="L1420" t="n">
        <v>7.5</v>
      </c>
      <c r="M1420" s="12" t="n">
        <v>44996</v>
      </c>
      <c r="N1420" t="n">
        <v>9.5</v>
      </c>
      <c r="O1420" s="12" t="n">
        <v>45005</v>
      </c>
      <c r="P1420" t="n">
        <v>10</v>
      </c>
      <c r="Q1420" t="inlineStr">
        <is>
          <t>SI</t>
        </is>
      </c>
      <c r="S1420" t="n">
        <v>19958.048</v>
      </c>
      <c r="V1420" t="n">
        <v>9.5</v>
      </c>
      <c r="W1420" s="12" t="n">
        <v>44998</v>
      </c>
      <c r="X1420" t="n">
        <v>11.5</v>
      </c>
      <c r="Y1420" s="12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2" t="n">
        <v>44989</v>
      </c>
      <c r="H1421" t="inlineStr"/>
      <c r="I1421" t="n">
        <v>19958.048</v>
      </c>
      <c r="L1421" t="n">
        <v>7.5</v>
      </c>
      <c r="M1421" s="12" t="n">
        <v>44996</v>
      </c>
      <c r="N1421" t="n">
        <v>9.5</v>
      </c>
      <c r="O1421" s="12" t="n">
        <v>45005</v>
      </c>
      <c r="P1421" t="n">
        <v>10</v>
      </c>
      <c r="Q1421" t="inlineStr">
        <is>
          <t>SI</t>
        </is>
      </c>
      <c r="S1421" t="n">
        <v>19958.048</v>
      </c>
      <c r="V1421" t="n">
        <v>9.5</v>
      </c>
      <c r="W1421" s="12" t="n">
        <v>44998</v>
      </c>
      <c r="X1421" t="n">
        <v>11.5</v>
      </c>
      <c r="Y1421" s="12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2" t="n">
        <v>45005</v>
      </c>
      <c r="H1422" t="inlineStr"/>
      <c r="I1422" t="n">
        <v>24876.46</v>
      </c>
      <c r="L1422" t="n">
        <v>5.574109245612703</v>
      </c>
      <c r="M1422" s="12" t="n">
        <v>45010</v>
      </c>
      <c r="N1422" t="n">
        <v>5.5</v>
      </c>
      <c r="O1422" s="12" t="n">
        <v>45015</v>
      </c>
      <c r="P1422" t="n">
        <v>1</v>
      </c>
      <c r="Q1422" t="inlineStr">
        <is>
          <t>Mes 4</t>
        </is>
      </c>
      <c r="T1422" t="n">
        <v>24876.46</v>
      </c>
      <c r="V1422" t="n">
        <v>7.574109245612703</v>
      </c>
      <c r="W1422" s="12" t="n">
        <v>45012</v>
      </c>
      <c r="X1422" t="n">
        <v>7.5</v>
      </c>
      <c r="Y1422" s="12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2" t="n">
        <v>44999</v>
      </c>
      <c r="H1423" t="inlineStr"/>
      <c r="I1423" t="n">
        <v>24008.83321</v>
      </c>
      <c r="L1423" t="n">
        <v>7.5</v>
      </c>
      <c r="M1423" s="12" t="n">
        <v>45006</v>
      </c>
      <c r="N1423" t="n">
        <v>9.5</v>
      </c>
      <c r="O1423" s="12" t="n">
        <v>45015</v>
      </c>
      <c r="P1423" t="n">
        <v>1</v>
      </c>
      <c r="Q1423" t="inlineStr">
        <is>
          <t>Mes 4</t>
        </is>
      </c>
      <c r="S1423" t="n">
        <v>24008.83321</v>
      </c>
      <c r="V1423" t="n">
        <v>9.5</v>
      </c>
      <c r="W1423" s="12" t="n">
        <v>45008</v>
      </c>
      <c r="X1423" t="n">
        <v>11.5</v>
      </c>
      <c r="Y1423" s="12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2" t="n">
        <v>45005</v>
      </c>
      <c r="H1424" t="inlineStr"/>
      <c r="I1424" t="n">
        <v>22260.51</v>
      </c>
      <c r="L1424" t="n">
        <v>5.574109245612703</v>
      </c>
      <c r="M1424" s="12" t="n">
        <v>45010</v>
      </c>
      <c r="N1424" t="n">
        <v>5.5</v>
      </c>
      <c r="O1424" s="12" t="n">
        <v>45015</v>
      </c>
      <c r="P1424" t="n">
        <v>1</v>
      </c>
      <c r="Q1424" t="inlineStr">
        <is>
          <t>Mes 4</t>
        </is>
      </c>
      <c r="T1424" t="n">
        <v>22260.51</v>
      </c>
      <c r="V1424" t="n">
        <v>7.574109245612703</v>
      </c>
      <c r="W1424" s="12" t="n">
        <v>45012</v>
      </c>
      <c r="X1424" t="n">
        <v>7.5</v>
      </c>
      <c r="Y1424" s="12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2" t="n">
        <v>44999</v>
      </c>
      <c r="H1425" t="inlineStr"/>
      <c r="I1425" t="n">
        <v>18143.73443</v>
      </c>
      <c r="L1425" t="n">
        <v>7.5</v>
      </c>
      <c r="M1425" s="12" t="n">
        <v>45006</v>
      </c>
      <c r="N1425" t="n">
        <v>9.5</v>
      </c>
      <c r="O1425" s="12" t="n">
        <v>45015</v>
      </c>
      <c r="P1425" t="n">
        <v>1</v>
      </c>
      <c r="Q1425" t="inlineStr">
        <is>
          <t>Mes 4</t>
        </is>
      </c>
      <c r="S1425" t="n">
        <v>18143.73443</v>
      </c>
      <c r="V1425" t="n">
        <v>9.5</v>
      </c>
      <c r="W1425" s="12" t="n">
        <v>45008</v>
      </c>
      <c r="X1425" t="n">
        <v>11.5</v>
      </c>
      <c r="Y1425" s="12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2" t="n">
        <v>45007</v>
      </c>
      <c r="H1426" t="inlineStr"/>
      <c r="J1426" t="n">
        <v>24000</v>
      </c>
      <c r="L1426" t="n">
        <v>5.574109245612703</v>
      </c>
      <c r="M1426" s="12" t="n">
        <v>45012</v>
      </c>
      <c r="N1426" t="n">
        <v>5.5</v>
      </c>
      <c r="O1426" s="12" t="n">
        <v>45017</v>
      </c>
      <c r="P1426" t="n">
        <v>23</v>
      </c>
      <c r="Q1426" t="inlineStr">
        <is>
          <t>SI</t>
        </is>
      </c>
      <c r="T1426" t="n">
        <v>24000</v>
      </c>
      <c r="V1426" t="n">
        <v>7.574109245612703</v>
      </c>
      <c r="W1426" s="12" t="n">
        <v>45014</v>
      </c>
      <c r="X1426" t="n">
        <v>7.5</v>
      </c>
      <c r="Y1426" s="12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2" t="n">
        <v>45007</v>
      </c>
      <c r="H1427" t="inlineStr"/>
      <c r="J1427" t="n">
        <v>24000</v>
      </c>
      <c r="L1427" t="n">
        <v>5.574109245612703</v>
      </c>
      <c r="M1427" s="12" t="n">
        <v>45012</v>
      </c>
      <c r="N1427" t="n">
        <v>5.5</v>
      </c>
      <c r="O1427" s="12" t="n">
        <v>45017</v>
      </c>
      <c r="P1427" t="n">
        <v>23</v>
      </c>
      <c r="Q1427" t="inlineStr">
        <is>
          <t>SI</t>
        </is>
      </c>
      <c r="T1427" t="n">
        <v>24000</v>
      </c>
      <c r="V1427" t="n">
        <v>7.574109245612703</v>
      </c>
      <c r="W1427" s="12" t="n">
        <v>45014</v>
      </c>
      <c r="X1427" t="n">
        <v>7.5</v>
      </c>
      <c r="Y1427" s="12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2" t="n">
        <v>45005</v>
      </c>
      <c r="H1428" t="inlineStr"/>
      <c r="I1428" t="n">
        <v>24000</v>
      </c>
      <c r="L1428" t="n">
        <v>5.574109245612703</v>
      </c>
      <c r="M1428" s="12" t="n">
        <v>45010</v>
      </c>
      <c r="N1428" t="n">
        <v>5.5</v>
      </c>
      <c r="O1428" s="12" t="n">
        <v>45015</v>
      </c>
      <c r="P1428" t="n">
        <v>1</v>
      </c>
      <c r="Q1428" t="inlineStr">
        <is>
          <t>Mes 4</t>
        </is>
      </c>
      <c r="T1428" t="n">
        <v>24000</v>
      </c>
      <c r="V1428" t="n">
        <v>7.574109245612703</v>
      </c>
      <c r="W1428" s="12" t="n">
        <v>45012</v>
      </c>
      <c r="X1428" t="n">
        <v>7.5</v>
      </c>
      <c r="Y1428" s="12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2" t="n">
        <v>45001</v>
      </c>
      <c r="H1429" t="inlineStr"/>
      <c r="I1429" t="n">
        <v>24344.94</v>
      </c>
      <c r="L1429" t="n">
        <v>5.574109245612703</v>
      </c>
      <c r="M1429" s="12" t="n">
        <v>45006</v>
      </c>
      <c r="N1429" t="n">
        <v>5.5</v>
      </c>
      <c r="O1429" s="12" t="n">
        <v>45011</v>
      </c>
      <c r="P1429" t="n">
        <v>5</v>
      </c>
      <c r="Q1429" t="inlineStr">
        <is>
          <t>SI</t>
        </is>
      </c>
      <c r="S1429" t="n">
        <v>24344.94</v>
      </c>
      <c r="V1429" t="n">
        <v>7.574109245612703</v>
      </c>
      <c r="W1429" s="12" t="n">
        <v>45008</v>
      </c>
      <c r="X1429" t="n">
        <v>7.5</v>
      </c>
      <c r="Y1429" s="12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2" t="n">
        <v>45018</v>
      </c>
      <c r="H1430" t="inlineStr"/>
      <c r="J1430" t="n">
        <v>24300</v>
      </c>
      <c r="L1430" t="n">
        <v>5.574109245612703</v>
      </c>
      <c r="M1430" s="12" t="n">
        <v>45023</v>
      </c>
      <c r="N1430" t="n">
        <v>5.5</v>
      </c>
      <c r="O1430" s="12" t="n">
        <v>45028</v>
      </c>
      <c r="P1430" t="n">
        <v>15</v>
      </c>
      <c r="Q1430" t="inlineStr">
        <is>
          <t>SI</t>
        </is>
      </c>
      <c r="T1430" t="n">
        <v>24300</v>
      </c>
      <c r="V1430" t="n">
        <v>7.574109245612703</v>
      </c>
      <c r="W1430" s="12" t="n">
        <v>45025</v>
      </c>
      <c r="X1430" t="n">
        <v>7.5</v>
      </c>
      <c r="Y1430" s="12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2" t="n">
        <v>44994</v>
      </c>
      <c r="H1431" t="inlineStr"/>
      <c r="I1431" t="n">
        <v>24001.77</v>
      </c>
      <c r="L1431" t="n">
        <v>5.449612403100775</v>
      </c>
      <c r="M1431" s="12" t="n">
        <v>44999</v>
      </c>
      <c r="N1431" t="n">
        <v>10</v>
      </c>
      <c r="O1431" s="12" t="n">
        <v>45009</v>
      </c>
      <c r="P1431" t="n">
        <v>6</v>
      </c>
      <c r="Q1431" t="inlineStr">
        <is>
          <t>SI</t>
        </is>
      </c>
      <c r="S1431" t="n">
        <v>24001.77</v>
      </c>
      <c r="V1431" t="n">
        <v>7.449612403100775</v>
      </c>
      <c r="W1431" s="12" t="n">
        <v>45001</v>
      </c>
      <c r="X1431" t="n">
        <v>12</v>
      </c>
      <c r="Y1431" s="12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2" t="n">
        <v>44984</v>
      </c>
      <c r="H1432" t="inlineStr"/>
      <c r="I1432" t="n">
        <v>21600</v>
      </c>
      <c r="L1432" t="n">
        <v>5.449612403100775</v>
      </c>
      <c r="M1432" s="12" t="n">
        <v>44989</v>
      </c>
      <c r="N1432" t="n">
        <v>10</v>
      </c>
      <c r="O1432" s="12" t="n">
        <v>44999</v>
      </c>
      <c r="P1432" t="n">
        <v>13</v>
      </c>
      <c r="Q1432" t="inlineStr">
        <is>
          <t>SI</t>
        </is>
      </c>
      <c r="S1432" t="n">
        <v>21600</v>
      </c>
      <c r="V1432" t="n">
        <v>7.449612403100775</v>
      </c>
      <c r="W1432" s="12" t="n">
        <v>44991</v>
      </c>
      <c r="X1432" t="n">
        <v>12</v>
      </c>
      <c r="Y1432" s="12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2" t="n">
        <v>44984</v>
      </c>
      <c r="H1433" t="inlineStr"/>
      <c r="I1433" t="n">
        <v>21600</v>
      </c>
      <c r="L1433" t="n">
        <v>5.449612403100775</v>
      </c>
      <c r="M1433" s="12" t="n">
        <v>44989</v>
      </c>
      <c r="N1433" t="n">
        <v>10</v>
      </c>
      <c r="O1433" s="12" t="n">
        <v>44999</v>
      </c>
      <c r="P1433" t="n">
        <v>13</v>
      </c>
      <c r="Q1433" t="inlineStr">
        <is>
          <t>SI</t>
        </is>
      </c>
      <c r="S1433" t="n">
        <v>21600</v>
      </c>
      <c r="V1433" t="n">
        <v>7.449612403100775</v>
      </c>
      <c r="W1433" s="12" t="n">
        <v>44991</v>
      </c>
      <c r="X1433" t="n">
        <v>12</v>
      </c>
      <c r="Y1433" s="12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2" t="n">
        <v>44984</v>
      </c>
      <c r="H1434" t="inlineStr"/>
      <c r="I1434" t="n">
        <v>21600</v>
      </c>
      <c r="L1434" t="n">
        <v>5.449612403100775</v>
      </c>
      <c r="M1434" s="12" t="n">
        <v>44989</v>
      </c>
      <c r="N1434" t="n">
        <v>10</v>
      </c>
      <c r="O1434" s="12" t="n">
        <v>44999</v>
      </c>
      <c r="P1434" t="n">
        <v>13</v>
      </c>
      <c r="Q1434" t="inlineStr">
        <is>
          <t>SI</t>
        </is>
      </c>
      <c r="S1434" t="n">
        <v>21600</v>
      </c>
      <c r="V1434" t="n">
        <v>7.449612403100775</v>
      </c>
      <c r="W1434" s="12" t="n">
        <v>44991</v>
      </c>
      <c r="X1434" t="n">
        <v>12</v>
      </c>
      <c r="Y1434" s="12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2" t="n">
        <v>44984</v>
      </c>
      <c r="H1435" t="inlineStr"/>
      <c r="I1435" t="n">
        <v>21600</v>
      </c>
      <c r="L1435" t="n">
        <v>5.449612403100775</v>
      </c>
      <c r="M1435" s="12" t="n">
        <v>44989</v>
      </c>
      <c r="N1435" t="n">
        <v>10</v>
      </c>
      <c r="O1435" s="12" t="n">
        <v>44999</v>
      </c>
      <c r="P1435" t="n">
        <v>13</v>
      </c>
      <c r="Q1435" t="inlineStr">
        <is>
          <t>SI</t>
        </is>
      </c>
      <c r="S1435" t="n">
        <v>21600</v>
      </c>
      <c r="V1435" t="n">
        <v>7.449612403100775</v>
      </c>
      <c r="W1435" s="12" t="n">
        <v>44991</v>
      </c>
      <c r="X1435" t="n">
        <v>12</v>
      </c>
      <c r="Y1435" s="12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2" t="n">
        <v>44984</v>
      </c>
      <c r="H1436" t="inlineStr"/>
      <c r="I1436" t="n">
        <v>21600</v>
      </c>
      <c r="L1436" t="n">
        <v>5.449612403100775</v>
      </c>
      <c r="M1436" s="12" t="n">
        <v>44989</v>
      </c>
      <c r="N1436" t="n">
        <v>10</v>
      </c>
      <c r="O1436" s="12" t="n">
        <v>44999</v>
      </c>
      <c r="P1436" t="n">
        <v>13</v>
      </c>
      <c r="Q1436" t="inlineStr">
        <is>
          <t>SI</t>
        </is>
      </c>
      <c r="S1436" t="n">
        <v>21600</v>
      </c>
      <c r="V1436" t="n">
        <v>7.449612403100775</v>
      </c>
      <c r="W1436" s="12" t="n">
        <v>44991</v>
      </c>
      <c r="X1436" t="n">
        <v>12</v>
      </c>
      <c r="Y1436" s="12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2" t="n">
        <v>44984</v>
      </c>
      <c r="H1437" t="inlineStr"/>
      <c r="I1437" t="n">
        <v>21600</v>
      </c>
      <c r="L1437" t="n">
        <v>5.449612403100775</v>
      </c>
      <c r="M1437" s="12" t="n">
        <v>44989</v>
      </c>
      <c r="N1437" t="n">
        <v>10</v>
      </c>
      <c r="O1437" s="12" t="n">
        <v>44999</v>
      </c>
      <c r="P1437" t="n">
        <v>13</v>
      </c>
      <c r="Q1437" t="inlineStr">
        <is>
          <t>SI</t>
        </is>
      </c>
      <c r="S1437" t="n">
        <v>21600</v>
      </c>
      <c r="V1437" t="n">
        <v>7.449612403100775</v>
      </c>
      <c r="W1437" s="12" t="n">
        <v>44991</v>
      </c>
      <c r="X1437" t="n">
        <v>12</v>
      </c>
      <c r="Y1437" s="12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2" t="n">
        <v>44984</v>
      </c>
      <c r="H1438" t="inlineStr"/>
      <c r="I1438" t="n">
        <v>21600</v>
      </c>
      <c r="L1438" t="n">
        <v>5.449612403100775</v>
      </c>
      <c r="M1438" s="12" t="n">
        <v>44989</v>
      </c>
      <c r="N1438" t="n">
        <v>10</v>
      </c>
      <c r="O1438" s="12" t="n">
        <v>44999</v>
      </c>
      <c r="P1438" t="n">
        <v>13</v>
      </c>
      <c r="Q1438" t="inlineStr">
        <is>
          <t>SI</t>
        </is>
      </c>
      <c r="S1438" t="n">
        <v>21600</v>
      </c>
      <c r="V1438" t="n">
        <v>7.449612403100775</v>
      </c>
      <c r="W1438" s="12" t="n">
        <v>44991</v>
      </c>
      <c r="X1438" t="n">
        <v>12</v>
      </c>
      <c r="Y1438" s="12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2" t="n">
        <v>45005</v>
      </c>
      <c r="H1439" t="inlineStr"/>
      <c r="I1439" t="n">
        <v>18486</v>
      </c>
      <c r="L1439" t="n">
        <v>5.574109245612703</v>
      </c>
      <c r="M1439" s="12" t="n">
        <v>45010</v>
      </c>
      <c r="N1439" t="n">
        <v>5.5</v>
      </c>
      <c r="O1439" s="12" t="n">
        <v>45015</v>
      </c>
      <c r="P1439" t="n">
        <v>1</v>
      </c>
      <c r="Q1439" t="inlineStr">
        <is>
          <t>Mes 4</t>
        </is>
      </c>
      <c r="T1439" t="n">
        <v>18486</v>
      </c>
      <c r="V1439" t="n">
        <v>7.574109245612703</v>
      </c>
      <c r="W1439" s="12" t="n">
        <v>45012</v>
      </c>
      <c r="X1439" t="n">
        <v>7.5</v>
      </c>
      <c r="Y1439" s="12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2" t="n">
        <v>45005</v>
      </c>
      <c r="H1440" t="inlineStr"/>
      <c r="I1440" t="n">
        <v>5526</v>
      </c>
      <c r="L1440" t="n">
        <v>5.574109245612703</v>
      </c>
      <c r="M1440" s="12" t="n">
        <v>45010</v>
      </c>
      <c r="N1440" t="n">
        <v>5.5</v>
      </c>
      <c r="O1440" s="12" t="n">
        <v>45015</v>
      </c>
      <c r="P1440" t="n">
        <v>1</v>
      </c>
      <c r="Q1440" t="inlineStr">
        <is>
          <t>Mes 4</t>
        </is>
      </c>
      <c r="T1440" t="n">
        <v>5526</v>
      </c>
      <c r="V1440" t="n">
        <v>7.574109245612703</v>
      </c>
      <c r="W1440" s="12" t="n">
        <v>45012</v>
      </c>
      <c r="X1440" t="n">
        <v>7.5</v>
      </c>
      <c r="Y1440" s="12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2" t="n">
        <v>45005</v>
      </c>
      <c r="H1441" t="inlineStr"/>
      <c r="I1441" t="n">
        <v>22075.32</v>
      </c>
      <c r="L1441" t="n">
        <v>5.574109245612703</v>
      </c>
      <c r="M1441" s="12" t="n">
        <v>45010</v>
      </c>
      <c r="N1441" t="n">
        <v>5.5</v>
      </c>
      <c r="O1441" s="12" t="n">
        <v>45015</v>
      </c>
      <c r="P1441" t="n">
        <v>1</v>
      </c>
      <c r="Q1441" t="inlineStr">
        <is>
          <t>Mes 4</t>
        </is>
      </c>
      <c r="T1441" t="n">
        <v>22075.32</v>
      </c>
      <c r="V1441" t="n">
        <v>7.574109245612703</v>
      </c>
      <c r="W1441" s="12" t="n">
        <v>45012</v>
      </c>
      <c r="X1441" t="n">
        <v>7.5</v>
      </c>
      <c r="Y1441" s="12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2" t="n">
        <v>45005</v>
      </c>
      <c r="H1442" t="inlineStr"/>
      <c r="I1442" t="n">
        <v>19443.89</v>
      </c>
      <c r="L1442" t="n">
        <v>5.574109245612703</v>
      </c>
      <c r="M1442" s="12" t="n">
        <v>45010</v>
      </c>
      <c r="N1442" t="n">
        <v>5.5</v>
      </c>
      <c r="O1442" s="12" t="n">
        <v>45015</v>
      </c>
      <c r="P1442" t="n">
        <v>1</v>
      </c>
      <c r="Q1442" t="inlineStr">
        <is>
          <t>Mes 4</t>
        </is>
      </c>
      <c r="T1442" t="n">
        <v>19443.89</v>
      </c>
      <c r="V1442" t="n">
        <v>7.574109245612703</v>
      </c>
      <c r="W1442" s="12" t="n">
        <v>45012</v>
      </c>
      <c r="X1442" t="n">
        <v>7.5</v>
      </c>
      <c r="Y1442" s="12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2" t="n">
        <v>45005</v>
      </c>
      <c r="H1443" t="inlineStr"/>
      <c r="I1443" t="n">
        <v>4559.24</v>
      </c>
      <c r="L1443" t="n">
        <v>5.574109245612703</v>
      </c>
      <c r="M1443" s="12" t="n">
        <v>45010</v>
      </c>
      <c r="N1443" t="n">
        <v>5.5</v>
      </c>
      <c r="O1443" s="12" t="n">
        <v>45015</v>
      </c>
      <c r="P1443" t="n">
        <v>1</v>
      </c>
      <c r="Q1443" t="inlineStr">
        <is>
          <t>Mes 4</t>
        </is>
      </c>
      <c r="T1443" t="n">
        <v>4559.24</v>
      </c>
      <c r="V1443" t="n">
        <v>7.574109245612703</v>
      </c>
      <c r="W1443" s="12" t="n">
        <v>45012</v>
      </c>
      <c r="X1443" t="n">
        <v>7.5</v>
      </c>
      <c r="Y1443" s="12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2" t="n">
        <v>44999</v>
      </c>
      <c r="H1444" t="inlineStr"/>
      <c r="I1444" t="n">
        <v>24004.08864</v>
      </c>
      <c r="L1444" t="n">
        <v>7.5</v>
      </c>
      <c r="M1444" s="12" t="n">
        <v>45006</v>
      </c>
      <c r="N1444" t="n">
        <v>9.5</v>
      </c>
      <c r="O1444" s="12" t="n">
        <v>45015</v>
      </c>
      <c r="P1444" t="n">
        <v>1</v>
      </c>
      <c r="Q1444" t="inlineStr">
        <is>
          <t>Mes 4</t>
        </is>
      </c>
      <c r="S1444" t="n">
        <v>24004.08864</v>
      </c>
      <c r="V1444" t="n">
        <v>9.5</v>
      </c>
      <c r="W1444" s="12" t="n">
        <v>45008</v>
      </c>
      <c r="X1444" t="n">
        <v>11.5</v>
      </c>
      <c r="Y1444" s="12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2" t="n">
        <v>44999</v>
      </c>
      <c r="H1445" t="inlineStr"/>
      <c r="I1445" t="n">
        <v>24004.08864</v>
      </c>
      <c r="L1445" t="n">
        <v>7.5</v>
      </c>
      <c r="M1445" s="12" t="n">
        <v>45006</v>
      </c>
      <c r="N1445" t="n">
        <v>9.5</v>
      </c>
      <c r="O1445" s="12" t="n">
        <v>45015</v>
      </c>
      <c r="P1445" t="n">
        <v>1</v>
      </c>
      <c r="Q1445" t="inlineStr">
        <is>
          <t>Mes 4</t>
        </is>
      </c>
      <c r="S1445" t="n">
        <v>24004.08864</v>
      </c>
      <c r="V1445" t="n">
        <v>9.5</v>
      </c>
      <c r="W1445" s="12" t="n">
        <v>45008</v>
      </c>
      <c r="X1445" t="n">
        <v>11.5</v>
      </c>
      <c r="Y1445" s="12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2" t="n">
        <v>44999</v>
      </c>
      <c r="H1446" t="inlineStr"/>
      <c r="I1446" t="n">
        <v>24004.08864</v>
      </c>
      <c r="L1446" t="n">
        <v>7.5</v>
      </c>
      <c r="M1446" s="12" t="n">
        <v>45006</v>
      </c>
      <c r="N1446" t="n">
        <v>9.5</v>
      </c>
      <c r="O1446" s="12" t="n">
        <v>45015</v>
      </c>
      <c r="P1446" t="n">
        <v>1</v>
      </c>
      <c r="Q1446" t="inlineStr">
        <is>
          <t>Mes 4</t>
        </is>
      </c>
      <c r="S1446" t="n">
        <v>24004.08864</v>
      </c>
      <c r="V1446" t="n">
        <v>9.5</v>
      </c>
      <c r="W1446" s="12" t="n">
        <v>45008</v>
      </c>
      <c r="X1446" t="n">
        <v>11.5</v>
      </c>
      <c r="Y1446" s="12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2" t="n">
        <v>44989</v>
      </c>
      <c r="H1447" t="inlineStr"/>
      <c r="I1447" t="n">
        <v>18143.68</v>
      </c>
      <c r="L1447" t="n">
        <v>7.5</v>
      </c>
      <c r="M1447" s="12" t="n">
        <v>44996</v>
      </c>
      <c r="N1447" t="n">
        <v>9.5</v>
      </c>
      <c r="O1447" s="12" t="n">
        <v>45005</v>
      </c>
      <c r="P1447" t="n">
        <v>10</v>
      </c>
      <c r="Q1447" t="inlineStr">
        <is>
          <t>SI</t>
        </is>
      </c>
      <c r="S1447" t="n">
        <v>18143.68</v>
      </c>
      <c r="V1447" t="n">
        <v>9.5</v>
      </c>
      <c r="W1447" s="12" t="n">
        <v>44998</v>
      </c>
      <c r="X1447" t="n">
        <v>11.5</v>
      </c>
      <c r="Y1447" s="12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2" t="n">
        <v>44999</v>
      </c>
      <c r="H1448" t="inlineStr"/>
      <c r="I1448" t="n">
        <v>19958.048</v>
      </c>
      <c r="L1448" t="n">
        <v>7.5</v>
      </c>
      <c r="M1448" s="12" t="n">
        <v>45006</v>
      </c>
      <c r="N1448" t="n">
        <v>9.5</v>
      </c>
      <c r="O1448" s="12" t="n">
        <v>45015</v>
      </c>
      <c r="P1448" t="n">
        <v>1</v>
      </c>
      <c r="Q1448" t="inlineStr">
        <is>
          <t>Mes 4</t>
        </is>
      </c>
      <c r="S1448" t="n">
        <v>19958.048</v>
      </c>
      <c r="V1448" t="n">
        <v>9.5</v>
      </c>
      <c r="W1448" s="12" t="n">
        <v>45008</v>
      </c>
      <c r="X1448" t="n">
        <v>11.5</v>
      </c>
      <c r="Y1448" s="12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2" t="n">
        <v>45049</v>
      </c>
      <c r="H1449" t="inlineStr"/>
      <c r="K1449" t="n">
        <v>24009.79</v>
      </c>
      <c r="L1449" t="n">
        <v>5.142011834319526</v>
      </c>
      <c r="M1449" s="12" t="n">
        <v>45054</v>
      </c>
      <c r="N1449" t="n">
        <v>7.5</v>
      </c>
      <c r="O1449" s="13" t="n">
        <v>45061</v>
      </c>
      <c r="P1449" t="n">
        <v>14</v>
      </c>
      <c r="Q1449" t="inlineStr">
        <is>
          <t>SI</t>
        </is>
      </c>
      <c r="U1449" s="14" t="n">
        <v>24009.79</v>
      </c>
      <c r="V1449" t="n">
        <v>7.142011834319526</v>
      </c>
      <c r="W1449" s="12" t="n">
        <v>45056</v>
      </c>
      <c r="X1449" t="n">
        <v>9.5</v>
      </c>
      <c r="Y1449" s="12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2" t="n">
        <v>45049</v>
      </c>
      <c r="H1450" t="inlineStr"/>
      <c r="K1450" t="n">
        <v>24009.19</v>
      </c>
      <c r="L1450" t="n">
        <v>5.142011834319526</v>
      </c>
      <c r="M1450" s="12" t="n">
        <v>45054</v>
      </c>
      <c r="N1450" t="n">
        <v>7.5</v>
      </c>
      <c r="O1450" s="13" t="n">
        <v>45061</v>
      </c>
      <c r="P1450" t="n">
        <v>14</v>
      </c>
      <c r="Q1450" t="inlineStr">
        <is>
          <t>SI</t>
        </is>
      </c>
      <c r="U1450" s="14" t="n">
        <v>24009.19</v>
      </c>
      <c r="V1450" t="n">
        <v>7.142011834319526</v>
      </c>
      <c r="W1450" s="12" t="n">
        <v>45056</v>
      </c>
      <c r="X1450" t="n">
        <v>9.5</v>
      </c>
      <c r="Y1450" s="12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2" t="n">
        <v>45005</v>
      </c>
      <c r="H1451" t="inlineStr"/>
      <c r="I1451" t="n">
        <v>24000</v>
      </c>
      <c r="L1451" t="n">
        <v>5.574109245612703</v>
      </c>
      <c r="M1451" s="12" t="n">
        <v>45010</v>
      </c>
      <c r="N1451" t="n">
        <v>5.5</v>
      </c>
      <c r="O1451" s="12" t="n">
        <v>45015</v>
      </c>
      <c r="P1451" t="n">
        <v>1</v>
      </c>
      <c r="Q1451" t="inlineStr">
        <is>
          <t>Mes 4</t>
        </is>
      </c>
      <c r="T1451" t="n">
        <v>24000</v>
      </c>
      <c r="V1451" t="n">
        <v>7.574109245612703</v>
      </c>
      <c r="W1451" s="12" t="n">
        <v>45012</v>
      </c>
      <c r="X1451" t="n">
        <v>7.5</v>
      </c>
      <c r="Y1451" s="12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2" t="n">
        <v>45004</v>
      </c>
      <c r="H1452" t="inlineStr"/>
      <c r="I1452" t="n">
        <v>24062.27</v>
      </c>
      <c r="L1452" t="n">
        <v>5.574109245612703</v>
      </c>
      <c r="M1452" s="12" t="n">
        <v>45009</v>
      </c>
      <c r="N1452" t="n">
        <v>5.5</v>
      </c>
      <c r="O1452" s="12" t="n">
        <v>45014</v>
      </c>
      <c r="P1452" t="n">
        <v>2</v>
      </c>
      <c r="Q1452" t="inlineStr">
        <is>
          <t>Mes 4</t>
        </is>
      </c>
      <c r="T1452" t="n">
        <v>24062.27</v>
      </c>
      <c r="V1452" t="n">
        <v>7.574109245612703</v>
      </c>
      <c r="W1452" s="12" t="n">
        <v>45011</v>
      </c>
      <c r="X1452" t="n">
        <v>7.5</v>
      </c>
      <c r="Y1452" s="12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2" t="n">
        <v>45008</v>
      </c>
      <c r="H1453" t="inlineStr"/>
      <c r="J1453" t="n">
        <v>24260</v>
      </c>
      <c r="L1453" t="n">
        <v>5.574109245612703</v>
      </c>
      <c r="M1453" s="12" t="n">
        <v>45013</v>
      </c>
      <c r="N1453" t="n">
        <v>5.5</v>
      </c>
      <c r="O1453" s="12" t="n">
        <v>45018</v>
      </c>
      <c r="P1453" t="n">
        <v>23</v>
      </c>
      <c r="Q1453" t="inlineStr">
        <is>
          <t>SI</t>
        </is>
      </c>
      <c r="T1453" t="n">
        <v>24260</v>
      </c>
      <c r="V1453" t="n">
        <v>7.574109245612703</v>
      </c>
      <c r="W1453" s="12" t="n">
        <v>45015</v>
      </c>
      <c r="X1453" t="n">
        <v>7.5</v>
      </c>
      <c r="Y1453" s="12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2" t="n">
        <v>45007</v>
      </c>
      <c r="H1454" t="inlineStr"/>
      <c r="J1454" t="n">
        <v>24300</v>
      </c>
      <c r="L1454" t="n">
        <v>5.574109245612703</v>
      </c>
      <c r="M1454" s="12" t="n">
        <v>45012</v>
      </c>
      <c r="N1454" t="n">
        <v>5.5</v>
      </c>
      <c r="O1454" s="12" t="n">
        <v>45017</v>
      </c>
      <c r="P1454" t="n">
        <v>23</v>
      </c>
      <c r="Q1454" t="inlineStr">
        <is>
          <t>SI</t>
        </is>
      </c>
      <c r="T1454" t="n">
        <v>24300</v>
      </c>
      <c r="V1454" t="n">
        <v>7.574109245612703</v>
      </c>
      <c r="W1454" s="12" t="n">
        <v>45014</v>
      </c>
      <c r="X1454" t="n">
        <v>7.5</v>
      </c>
      <c r="Y1454" s="12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2" t="n">
        <v>45008</v>
      </c>
      <c r="H1455" t="inlineStr"/>
      <c r="J1455" t="n">
        <v>22440</v>
      </c>
      <c r="L1455" t="n">
        <v>5.574109245612703</v>
      </c>
      <c r="M1455" s="12" t="n">
        <v>45013</v>
      </c>
      <c r="N1455" t="n">
        <v>5.5</v>
      </c>
      <c r="O1455" s="12" t="n">
        <v>45018</v>
      </c>
      <c r="P1455" t="n">
        <v>23</v>
      </c>
      <c r="Q1455" t="inlineStr">
        <is>
          <t>SI</t>
        </is>
      </c>
      <c r="T1455" t="n">
        <v>22440</v>
      </c>
      <c r="V1455" t="n">
        <v>7.574109245612703</v>
      </c>
      <c r="W1455" s="12" t="n">
        <v>45015</v>
      </c>
      <c r="X1455" t="n">
        <v>7.5</v>
      </c>
      <c r="Y1455" s="12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2" t="n">
        <v>45004</v>
      </c>
      <c r="H1456" t="inlineStr"/>
      <c r="I1456" t="n">
        <v>18439.2</v>
      </c>
      <c r="L1456" t="n">
        <v>5.574109245612703</v>
      </c>
      <c r="M1456" s="12" t="n">
        <v>45009</v>
      </c>
      <c r="N1456" t="n">
        <v>5.5</v>
      </c>
      <c r="O1456" s="12" t="n">
        <v>45014</v>
      </c>
      <c r="P1456" t="n">
        <v>2</v>
      </c>
      <c r="Q1456" t="inlineStr">
        <is>
          <t>Mes 4</t>
        </is>
      </c>
      <c r="T1456" t="n">
        <v>18439.2</v>
      </c>
      <c r="V1456" t="n">
        <v>7.574109245612703</v>
      </c>
      <c r="W1456" s="12" t="n">
        <v>45011</v>
      </c>
      <c r="X1456" t="n">
        <v>7.5</v>
      </c>
      <c r="Y1456" s="12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2" t="n">
        <v>45004</v>
      </c>
      <c r="H1457" t="inlineStr"/>
      <c r="I1457" t="n">
        <v>6582.81</v>
      </c>
      <c r="L1457" t="n">
        <v>5.574109245612703</v>
      </c>
      <c r="M1457" s="12" t="n">
        <v>45009</v>
      </c>
      <c r="N1457" t="n">
        <v>5.5</v>
      </c>
      <c r="O1457" s="12" t="n">
        <v>45014</v>
      </c>
      <c r="P1457" t="n">
        <v>2</v>
      </c>
      <c r="Q1457" t="inlineStr">
        <is>
          <t>Mes 4</t>
        </is>
      </c>
      <c r="T1457" t="n">
        <v>6582.81</v>
      </c>
      <c r="V1457" t="n">
        <v>7.574109245612703</v>
      </c>
      <c r="W1457" s="12" t="n">
        <v>45011</v>
      </c>
      <c r="X1457" t="n">
        <v>7.5</v>
      </c>
      <c r="Y1457" s="12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2" t="n">
        <v>45004</v>
      </c>
      <c r="H1458" t="inlineStr"/>
      <c r="I1458" t="n">
        <v>13014.29</v>
      </c>
      <c r="L1458" t="n">
        <v>5.574109245612703</v>
      </c>
      <c r="M1458" s="12" t="n">
        <v>45009</v>
      </c>
      <c r="N1458" t="n">
        <v>5.5</v>
      </c>
      <c r="O1458" s="12" t="n">
        <v>45014</v>
      </c>
      <c r="P1458" t="n">
        <v>2</v>
      </c>
      <c r="Q1458" t="inlineStr">
        <is>
          <t>Mes 4</t>
        </is>
      </c>
      <c r="T1458" t="n">
        <v>13014.29</v>
      </c>
      <c r="V1458" t="n">
        <v>7.574109245612703</v>
      </c>
      <c r="W1458" s="12" t="n">
        <v>45011</v>
      </c>
      <c r="X1458" t="n">
        <v>7.5</v>
      </c>
      <c r="Y1458" s="12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2" t="n">
        <v>45004</v>
      </c>
      <c r="H1459" t="inlineStr"/>
      <c r="I1459" t="n">
        <v>11005.9</v>
      </c>
      <c r="L1459" t="n">
        <v>5.574109245612703</v>
      </c>
      <c r="M1459" s="12" t="n">
        <v>45009</v>
      </c>
      <c r="N1459" t="n">
        <v>5.5</v>
      </c>
      <c r="O1459" s="12" t="n">
        <v>45014</v>
      </c>
      <c r="P1459" t="n">
        <v>2</v>
      </c>
      <c r="Q1459" t="inlineStr">
        <is>
          <t>Mes 4</t>
        </is>
      </c>
      <c r="T1459" t="n">
        <v>11005.9</v>
      </c>
      <c r="V1459" t="n">
        <v>7.574109245612703</v>
      </c>
      <c r="W1459" s="12" t="n">
        <v>45011</v>
      </c>
      <c r="X1459" t="n">
        <v>7.5</v>
      </c>
      <c r="Y1459" s="12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2" t="n">
        <v>45000</v>
      </c>
      <c r="H1460" t="inlineStr"/>
      <c r="I1460" t="n">
        <v>24287.11</v>
      </c>
      <c r="L1460" t="n">
        <v>5.574109245612703</v>
      </c>
      <c r="M1460" s="12" t="n">
        <v>45005</v>
      </c>
      <c r="N1460" t="n">
        <v>5.5</v>
      </c>
      <c r="O1460" s="12" t="n">
        <v>45010</v>
      </c>
      <c r="P1460" t="n">
        <v>5</v>
      </c>
      <c r="Q1460" t="inlineStr">
        <is>
          <t>SI</t>
        </is>
      </c>
      <c r="S1460" t="n">
        <v>24287.11</v>
      </c>
      <c r="V1460" t="n">
        <v>7.574109245612703</v>
      </c>
      <c r="W1460" s="12" t="n">
        <v>45007</v>
      </c>
      <c r="X1460" t="n">
        <v>7.5</v>
      </c>
      <c r="Y1460" s="12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2" t="n">
        <v>45005</v>
      </c>
      <c r="H1461" t="inlineStr"/>
      <c r="I1461" t="n">
        <v>24010.8</v>
      </c>
      <c r="L1461" t="n">
        <v>5.574109245612703</v>
      </c>
      <c r="M1461" s="12" t="n">
        <v>45010</v>
      </c>
      <c r="N1461" t="n">
        <v>5.5</v>
      </c>
      <c r="O1461" s="12" t="n">
        <v>45015</v>
      </c>
      <c r="P1461" t="n">
        <v>1</v>
      </c>
      <c r="Q1461" t="inlineStr">
        <is>
          <t>Mes 4</t>
        </is>
      </c>
      <c r="T1461" t="n">
        <v>24010.8</v>
      </c>
      <c r="V1461" t="n">
        <v>7.574109245612703</v>
      </c>
      <c r="W1461" s="12" t="n">
        <v>45012</v>
      </c>
      <c r="X1461" t="n">
        <v>7.5</v>
      </c>
      <c r="Y1461" s="12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2" t="n">
        <v>44996</v>
      </c>
      <c r="H1462" t="inlineStr"/>
      <c r="I1462" t="n">
        <v>24320</v>
      </c>
      <c r="L1462" t="n">
        <v>5.574109245612703</v>
      </c>
      <c r="M1462" s="12" t="n">
        <v>45001</v>
      </c>
      <c r="N1462" t="n">
        <v>5.5</v>
      </c>
      <c r="O1462" s="12" t="n">
        <v>45006</v>
      </c>
      <c r="P1462" t="n">
        <v>9</v>
      </c>
      <c r="Q1462" t="inlineStr">
        <is>
          <t>SI</t>
        </is>
      </c>
      <c r="S1462" t="n">
        <v>24320</v>
      </c>
      <c r="V1462" t="n">
        <v>7.574109245612703</v>
      </c>
      <c r="W1462" s="12" t="n">
        <v>45003</v>
      </c>
      <c r="X1462" t="n">
        <v>7.5</v>
      </c>
      <c r="Y1462" s="12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2" t="n">
        <v>45004</v>
      </c>
      <c r="H1463" t="inlineStr"/>
      <c r="I1463" t="n">
        <v>24836.89</v>
      </c>
      <c r="L1463" t="n">
        <v>5.574109245612703</v>
      </c>
      <c r="M1463" s="12" t="n">
        <v>45009</v>
      </c>
      <c r="N1463" t="n">
        <v>5.5</v>
      </c>
      <c r="O1463" s="12" t="n">
        <v>45014</v>
      </c>
      <c r="P1463" t="n">
        <v>2</v>
      </c>
      <c r="Q1463" t="inlineStr">
        <is>
          <t>Mes 4</t>
        </is>
      </c>
      <c r="T1463" t="n">
        <v>24836.89</v>
      </c>
      <c r="V1463" t="n">
        <v>7.574109245612703</v>
      </c>
      <c r="W1463" s="12" t="n">
        <v>45011</v>
      </c>
      <c r="X1463" t="n">
        <v>7.5</v>
      </c>
      <c r="Y1463" s="12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2" t="n">
        <v>45013</v>
      </c>
      <c r="H1464" t="inlineStr"/>
      <c r="J1464" t="n">
        <v>25018.72</v>
      </c>
      <c r="L1464" t="n">
        <v>5.574109245612703</v>
      </c>
      <c r="M1464" s="12" t="n">
        <v>45018</v>
      </c>
      <c r="N1464" t="n">
        <v>5.5</v>
      </c>
      <c r="O1464" s="12" t="n">
        <v>45023</v>
      </c>
      <c r="P1464" t="n">
        <v>19</v>
      </c>
      <c r="Q1464" t="inlineStr">
        <is>
          <t>SI</t>
        </is>
      </c>
      <c r="T1464" t="n">
        <v>25018.72</v>
      </c>
      <c r="V1464" t="n">
        <v>7.574109245612703</v>
      </c>
      <c r="W1464" s="12" t="n">
        <v>45020</v>
      </c>
      <c r="X1464" t="n">
        <v>7.5</v>
      </c>
      <c r="Y1464" s="12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2" t="n">
        <v>45004</v>
      </c>
      <c r="H1465" t="inlineStr"/>
      <c r="I1465" t="n">
        <v>24405.88</v>
      </c>
      <c r="L1465" t="n">
        <v>5.574109245612703</v>
      </c>
      <c r="M1465" s="12" t="n">
        <v>45009</v>
      </c>
      <c r="N1465" t="n">
        <v>5.5</v>
      </c>
      <c r="O1465" s="12" t="n">
        <v>45014</v>
      </c>
      <c r="P1465" t="n">
        <v>2</v>
      </c>
      <c r="Q1465" t="inlineStr">
        <is>
          <t>Mes 4</t>
        </is>
      </c>
      <c r="T1465" t="n">
        <v>24405.88</v>
      </c>
      <c r="V1465" t="n">
        <v>7.574109245612703</v>
      </c>
      <c r="W1465" s="12" t="n">
        <v>45011</v>
      </c>
      <c r="X1465" t="n">
        <v>7.5</v>
      </c>
      <c r="Y1465" s="12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2" t="n">
        <v>45018</v>
      </c>
      <c r="H1466" t="inlineStr"/>
      <c r="J1466" t="n">
        <v>24534</v>
      </c>
      <c r="L1466" t="n">
        <v>5.574109245612703</v>
      </c>
      <c r="M1466" s="12" t="n">
        <v>45023</v>
      </c>
      <c r="N1466" t="n">
        <v>5.5</v>
      </c>
      <c r="O1466" s="12" t="n">
        <v>45028</v>
      </c>
      <c r="P1466" t="n">
        <v>15</v>
      </c>
      <c r="Q1466" t="inlineStr">
        <is>
          <t>SI</t>
        </is>
      </c>
      <c r="T1466" t="n">
        <v>24534</v>
      </c>
      <c r="V1466" t="n">
        <v>7.574109245612703</v>
      </c>
      <c r="W1466" s="12" t="n">
        <v>45025</v>
      </c>
      <c r="X1466" t="n">
        <v>7.5</v>
      </c>
      <c r="Y1466" s="12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2" t="n">
        <v>44996</v>
      </c>
      <c r="H1467" t="inlineStr"/>
      <c r="I1467" t="n">
        <v>24000</v>
      </c>
      <c r="L1467" t="n">
        <v>5.574109245612703</v>
      </c>
      <c r="M1467" s="12" t="n">
        <v>45001</v>
      </c>
      <c r="N1467" t="n">
        <v>5.5</v>
      </c>
      <c r="O1467" s="12" t="n">
        <v>45006</v>
      </c>
      <c r="P1467" t="n">
        <v>9</v>
      </c>
      <c r="Q1467" t="inlineStr">
        <is>
          <t>SI</t>
        </is>
      </c>
      <c r="S1467" t="n">
        <v>24000</v>
      </c>
      <c r="V1467" t="n">
        <v>7.574109245612703</v>
      </c>
      <c r="W1467" s="12" t="n">
        <v>45003</v>
      </c>
      <c r="X1467" t="n">
        <v>7.5</v>
      </c>
      <c r="Y1467" s="12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2" t="n">
        <v>45000</v>
      </c>
      <c r="H1468" t="inlineStr"/>
      <c r="I1468" t="n">
        <v>19954</v>
      </c>
      <c r="L1468" t="n">
        <v>5.574109245612703</v>
      </c>
      <c r="M1468" s="12" t="n">
        <v>45005</v>
      </c>
      <c r="N1468" t="n">
        <v>5.5</v>
      </c>
      <c r="O1468" s="12" t="n">
        <v>45010</v>
      </c>
      <c r="P1468" t="n">
        <v>5</v>
      </c>
      <c r="Q1468" t="inlineStr">
        <is>
          <t>SI</t>
        </is>
      </c>
      <c r="S1468" t="n">
        <v>19954</v>
      </c>
      <c r="V1468" t="n">
        <v>7.574109245612703</v>
      </c>
      <c r="W1468" s="12" t="n">
        <v>45007</v>
      </c>
      <c r="X1468" t="n">
        <v>7.5</v>
      </c>
      <c r="Y1468" s="12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2" t="n">
        <v>44994</v>
      </c>
      <c r="H1469" t="inlineStr"/>
      <c r="I1469" t="n">
        <v>24017.99</v>
      </c>
      <c r="L1469" t="n">
        <v>5.449612403100775</v>
      </c>
      <c r="M1469" s="12" t="n">
        <v>44999</v>
      </c>
      <c r="N1469" t="n">
        <v>10</v>
      </c>
      <c r="O1469" s="12" t="n">
        <v>45009</v>
      </c>
      <c r="P1469" t="n">
        <v>6</v>
      </c>
      <c r="Q1469" t="inlineStr">
        <is>
          <t>SI</t>
        </is>
      </c>
      <c r="S1469" t="n">
        <v>24017.99</v>
      </c>
      <c r="V1469" t="n">
        <v>7.449612403100775</v>
      </c>
      <c r="W1469" s="12" t="n">
        <v>45001</v>
      </c>
      <c r="X1469" t="n">
        <v>12</v>
      </c>
      <c r="Y1469" s="12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2" t="n">
        <v>44984</v>
      </c>
      <c r="H1470" t="inlineStr"/>
      <c r="I1470" t="n">
        <v>24012.76</v>
      </c>
      <c r="L1470" t="n">
        <v>5.449612403100775</v>
      </c>
      <c r="M1470" s="12" t="n">
        <v>44989</v>
      </c>
      <c r="N1470" t="n">
        <v>10</v>
      </c>
      <c r="O1470" s="12" t="n">
        <v>44999</v>
      </c>
      <c r="P1470" t="n">
        <v>13</v>
      </c>
      <c r="Q1470" t="inlineStr">
        <is>
          <t>SI</t>
        </is>
      </c>
      <c r="S1470" t="n">
        <v>24012.76</v>
      </c>
      <c r="V1470" t="n">
        <v>7.449612403100775</v>
      </c>
      <c r="W1470" s="12" t="n">
        <v>44991</v>
      </c>
      <c r="X1470" t="n">
        <v>12</v>
      </c>
      <c r="Y1470" s="12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2" t="n">
        <v>44984</v>
      </c>
      <c r="H1471" t="inlineStr"/>
      <c r="I1471" t="n">
        <v>19954</v>
      </c>
      <c r="L1471" t="n">
        <v>5.449612403100775</v>
      </c>
      <c r="M1471" s="12" t="n">
        <v>44989</v>
      </c>
      <c r="N1471" t="n">
        <v>10</v>
      </c>
      <c r="O1471" s="12" t="n">
        <v>44999</v>
      </c>
      <c r="P1471" t="n">
        <v>13</v>
      </c>
      <c r="Q1471" t="inlineStr">
        <is>
          <t>SI</t>
        </is>
      </c>
      <c r="S1471" t="n">
        <v>19954</v>
      </c>
      <c r="V1471" t="n">
        <v>7.449612403100775</v>
      </c>
      <c r="W1471" s="12" t="n">
        <v>44991</v>
      </c>
      <c r="X1471" t="n">
        <v>12</v>
      </c>
      <c r="Y1471" s="12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2" t="n">
        <v>44984</v>
      </c>
      <c r="H1472" t="inlineStr"/>
      <c r="I1472" t="n">
        <v>20007</v>
      </c>
      <c r="L1472" t="n">
        <v>5.449612403100775</v>
      </c>
      <c r="M1472" s="12" t="n">
        <v>44989</v>
      </c>
      <c r="N1472" t="n">
        <v>10</v>
      </c>
      <c r="O1472" s="12" t="n">
        <v>44999</v>
      </c>
      <c r="P1472" t="n">
        <v>13</v>
      </c>
      <c r="Q1472" t="inlineStr">
        <is>
          <t>SI</t>
        </is>
      </c>
      <c r="S1472" t="n">
        <v>20007</v>
      </c>
      <c r="V1472" t="n">
        <v>7.449612403100775</v>
      </c>
      <c r="W1472" s="12" t="n">
        <v>44991</v>
      </c>
      <c r="X1472" t="n">
        <v>12</v>
      </c>
      <c r="Y1472" s="12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2" t="n">
        <v>44995</v>
      </c>
      <c r="H1473" t="inlineStr"/>
      <c r="I1473" t="n">
        <v>1995</v>
      </c>
      <c r="L1473" t="n">
        <v>5.142011834319526</v>
      </c>
      <c r="M1473" s="12" t="n">
        <v>45000</v>
      </c>
      <c r="N1473" t="n">
        <v>7.5</v>
      </c>
      <c r="O1473" s="12" t="n">
        <v>45007</v>
      </c>
      <c r="P1473" t="n">
        <v>8</v>
      </c>
      <c r="Q1473" t="inlineStr">
        <is>
          <t>SI</t>
        </is>
      </c>
      <c r="S1473" t="n">
        <v>1995</v>
      </c>
      <c r="V1473" t="n">
        <v>7.142011834319526</v>
      </c>
      <c r="W1473" s="12" t="n">
        <v>45002</v>
      </c>
      <c r="X1473" t="n">
        <v>9.5</v>
      </c>
      <c r="Y1473" s="12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2" t="n">
        <v>44995</v>
      </c>
      <c r="H1474" t="inlineStr"/>
      <c r="I1474" t="n">
        <v>18005</v>
      </c>
      <c r="L1474" t="n">
        <v>5.142011834319526</v>
      </c>
      <c r="M1474" s="12" t="n">
        <v>45000</v>
      </c>
      <c r="N1474" t="n">
        <v>7.5</v>
      </c>
      <c r="O1474" s="12" t="n">
        <v>45007</v>
      </c>
      <c r="P1474" t="n">
        <v>8</v>
      </c>
      <c r="Q1474" t="inlineStr">
        <is>
          <t>SI</t>
        </is>
      </c>
      <c r="S1474" t="n">
        <v>18005</v>
      </c>
      <c r="V1474" t="n">
        <v>7.142011834319526</v>
      </c>
      <c r="W1474" s="12" t="n">
        <v>45002</v>
      </c>
      <c r="X1474" t="n">
        <v>9.5</v>
      </c>
      <c r="Y1474" s="12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2" t="n">
        <v>45018</v>
      </c>
      <c r="H1475" t="inlineStr"/>
      <c r="J1475" t="n">
        <v>23990</v>
      </c>
      <c r="L1475" t="n">
        <v>5.574109245612703</v>
      </c>
      <c r="M1475" s="12" t="n">
        <v>45023</v>
      </c>
      <c r="N1475" t="n">
        <v>5.5</v>
      </c>
      <c r="O1475" s="12" t="n">
        <v>45028</v>
      </c>
      <c r="P1475" t="n">
        <v>15</v>
      </c>
      <c r="Q1475" t="inlineStr">
        <is>
          <t>SI</t>
        </is>
      </c>
      <c r="T1475" t="n">
        <v>23990</v>
      </c>
      <c r="V1475" t="n">
        <v>7.574109245612703</v>
      </c>
      <c r="W1475" s="12" t="n">
        <v>45025</v>
      </c>
      <c r="X1475" t="n">
        <v>7.5</v>
      </c>
      <c r="Y1475" s="12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2" t="n">
        <v>45000</v>
      </c>
      <c r="H1476" t="inlineStr"/>
      <c r="I1476" t="n">
        <v>24030</v>
      </c>
      <c r="L1476" t="n">
        <v>5.574109245612703</v>
      </c>
      <c r="M1476" s="12" t="n">
        <v>45005</v>
      </c>
      <c r="N1476" t="n">
        <v>5.5</v>
      </c>
      <c r="O1476" s="12" t="n">
        <v>45010</v>
      </c>
      <c r="P1476" t="n">
        <v>5</v>
      </c>
      <c r="Q1476" t="inlineStr">
        <is>
          <t>SI</t>
        </is>
      </c>
      <c r="S1476" t="n">
        <v>24030</v>
      </c>
      <c r="V1476" t="n">
        <v>7.574109245612703</v>
      </c>
      <c r="W1476" s="12" t="n">
        <v>45007</v>
      </c>
      <c r="X1476" t="n">
        <v>7.5</v>
      </c>
      <c r="Y1476" s="12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2" t="n">
        <v>45018</v>
      </c>
      <c r="H1477" t="inlineStr"/>
      <c r="J1477" t="n">
        <v>24316.53</v>
      </c>
      <c r="L1477" t="n">
        <v>5.574109245612703</v>
      </c>
      <c r="M1477" s="12" t="n">
        <v>45023</v>
      </c>
      <c r="N1477" t="n">
        <v>5.5</v>
      </c>
      <c r="O1477" s="12" t="n">
        <v>45028</v>
      </c>
      <c r="P1477" t="n">
        <v>15</v>
      </c>
      <c r="Q1477" t="inlineStr">
        <is>
          <t>SI</t>
        </is>
      </c>
      <c r="T1477" t="n">
        <v>24316.53</v>
      </c>
      <c r="V1477" t="n">
        <v>7.574109245612703</v>
      </c>
      <c r="W1477" s="12" t="n">
        <v>45025</v>
      </c>
      <c r="X1477" t="n">
        <v>7.5</v>
      </c>
      <c r="Y1477" s="12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2" t="n">
        <v>44989</v>
      </c>
      <c r="H1478" t="inlineStr"/>
      <c r="I1478" t="n">
        <v>3991.6096</v>
      </c>
      <c r="L1478" t="n">
        <v>7.5</v>
      </c>
      <c r="M1478" s="12" t="n">
        <v>44996</v>
      </c>
      <c r="N1478" t="n">
        <v>9.5</v>
      </c>
      <c r="O1478" s="12" t="n">
        <v>45005</v>
      </c>
      <c r="P1478" t="n">
        <v>10</v>
      </c>
      <c r="Q1478" t="inlineStr">
        <is>
          <t>SI</t>
        </is>
      </c>
      <c r="S1478" t="n">
        <v>3991.6096</v>
      </c>
      <c r="V1478" t="n">
        <v>9.5</v>
      </c>
      <c r="W1478" s="12" t="n">
        <v>44998</v>
      </c>
      <c r="X1478" t="n">
        <v>11.5</v>
      </c>
      <c r="Y1478" s="12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2" t="n">
        <v>44989</v>
      </c>
      <c r="H1479" t="inlineStr"/>
      <c r="I1479" t="n">
        <v>15966.4384</v>
      </c>
      <c r="L1479" t="n">
        <v>7.5</v>
      </c>
      <c r="M1479" s="12" t="n">
        <v>44996</v>
      </c>
      <c r="N1479" t="n">
        <v>9.5</v>
      </c>
      <c r="O1479" s="12" t="n">
        <v>45005</v>
      </c>
      <c r="P1479" t="n">
        <v>10</v>
      </c>
      <c r="Q1479" t="inlineStr">
        <is>
          <t>SI</t>
        </is>
      </c>
      <c r="S1479" t="n">
        <v>15966.4384</v>
      </c>
      <c r="V1479" t="n">
        <v>9.5</v>
      </c>
      <c r="W1479" s="12" t="n">
        <v>44998</v>
      </c>
      <c r="X1479" t="n">
        <v>11.5</v>
      </c>
      <c r="Y1479" s="12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2" t="n">
        <v>45004</v>
      </c>
      <c r="H1480" t="inlineStr"/>
      <c r="I1480" t="n">
        <v>22800</v>
      </c>
      <c r="L1480" t="n">
        <v>5.142011834319526</v>
      </c>
      <c r="M1480" s="12" t="n">
        <v>45009</v>
      </c>
      <c r="N1480" t="n">
        <v>7.5</v>
      </c>
      <c r="O1480" s="12" t="n">
        <v>45016</v>
      </c>
      <c r="P1480" t="n">
        <v>0</v>
      </c>
      <c r="Q1480" t="inlineStr">
        <is>
          <t>Mes 4</t>
        </is>
      </c>
      <c r="T1480" t="n">
        <v>22800</v>
      </c>
      <c r="V1480" t="n">
        <v>7.142011834319526</v>
      </c>
      <c r="W1480" s="12" t="n">
        <v>45011</v>
      </c>
      <c r="X1480" t="n">
        <v>9.5</v>
      </c>
      <c r="Y1480" s="12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2" t="n">
        <v>44984</v>
      </c>
      <c r="H1481" t="inlineStr"/>
      <c r="I1481" t="n">
        <v>22735.81</v>
      </c>
      <c r="L1481" t="n">
        <v>5.449612403100775</v>
      </c>
      <c r="M1481" s="12" t="n">
        <v>44989</v>
      </c>
      <c r="N1481" t="n">
        <v>10</v>
      </c>
      <c r="O1481" s="12" t="n">
        <v>44999</v>
      </c>
      <c r="P1481" t="n">
        <v>13</v>
      </c>
      <c r="Q1481" t="inlineStr">
        <is>
          <t>SI</t>
        </is>
      </c>
      <c r="S1481" t="n">
        <v>22735.81</v>
      </c>
      <c r="V1481" t="n">
        <v>7.449612403100775</v>
      </c>
      <c r="W1481" s="12" t="n">
        <v>44991</v>
      </c>
      <c r="X1481" t="n">
        <v>12</v>
      </c>
      <c r="Y1481" s="12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2" t="n">
        <v>44984</v>
      </c>
      <c r="H1482" t="inlineStr"/>
      <c r="I1482" t="n">
        <v>1025.42</v>
      </c>
      <c r="L1482" t="n">
        <v>5.449612403100775</v>
      </c>
      <c r="M1482" s="12" t="n">
        <v>44989</v>
      </c>
      <c r="N1482" t="n">
        <v>10</v>
      </c>
      <c r="O1482" s="12" t="n">
        <v>44999</v>
      </c>
      <c r="P1482" t="n">
        <v>13</v>
      </c>
      <c r="Q1482" t="inlineStr">
        <is>
          <t>SI</t>
        </is>
      </c>
      <c r="S1482" t="n">
        <v>1025.42</v>
      </c>
      <c r="V1482" t="n">
        <v>7.449612403100775</v>
      </c>
      <c r="W1482" s="12" t="n">
        <v>44991</v>
      </c>
      <c r="X1482" t="n">
        <v>12</v>
      </c>
      <c r="Y1482" s="12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2" t="n">
        <v>45012</v>
      </c>
      <c r="H1483" t="inlineStr"/>
      <c r="J1483" t="n">
        <v>24000</v>
      </c>
      <c r="L1483" t="n">
        <v>5.574109245612703</v>
      </c>
      <c r="M1483" s="12" t="n">
        <v>45017</v>
      </c>
      <c r="N1483" t="n">
        <v>5.5</v>
      </c>
      <c r="O1483" s="12" t="n">
        <v>45022</v>
      </c>
      <c r="P1483" t="n">
        <v>20</v>
      </c>
      <c r="Q1483" t="inlineStr">
        <is>
          <t>SI</t>
        </is>
      </c>
      <c r="T1483" t="n">
        <v>24000</v>
      </c>
      <c r="V1483" t="n">
        <v>7.574109245612703</v>
      </c>
      <c r="W1483" s="12" t="n">
        <v>45019</v>
      </c>
      <c r="X1483" t="n">
        <v>7.5</v>
      </c>
      <c r="Y1483" s="12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2" t="n">
        <v>45008</v>
      </c>
      <c r="H1484" t="inlineStr"/>
      <c r="J1484" t="n">
        <v>24000</v>
      </c>
      <c r="L1484" t="n">
        <v>5.574109245612703</v>
      </c>
      <c r="M1484" s="12" t="n">
        <v>45013</v>
      </c>
      <c r="N1484" t="n">
        <v>5.5</v>
      </c>
      <c r="O1484" s="12" t="n">
        <v>45018</v>
      </c>
      <c r="P1484" t="n">
        <v>23</v>
      </c>
      <c r="Q1484" t="inlineStr">
        <is>
          <t>SI</t>
        </is>
      </c>
      <c r="T1484" t="n">
        <v>24000</v>
      </c>
      <c r="V1484" t="n">
        <v>7.574109245612703</v>
      </c>
      <c r="W1484" s="12" t="n">
        <v>45015</v>
      </c>
      <c r="X1484" t="n">
        <v>7.5</v>
      </c>
      <c r="Y1484" s="12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2" t="n">
        <v>45005</v>
      </c>
      <c r="H1485" t="inlineStr"/>
      <c r="I1485" t="n">
        <v>24680</v>
      </c>
      <c r="L1485" t="n">
        <v>5.574109245612703</v>
      </c>
      <c r="M1485" s="12" t="n">
        <v>45010</v>
      </c>
      <c r="N1485" t="n">
        <v>5.5</v>
      </c>
      <c r="O1485" s="12" t="n">
        <v>45015</v>
      </c>
      <c r="P1485" t="n">
        <v>1</v>
      </c>
      <c r="Q1485" t="inlineStr">
        <is>
          <t>Mes 4</t>
        </is>
      </c>
      <c r="T1485" t="n">
        <v>24680</v>
      </c>
      <c r="V1485" t="n">
        <v>7.574109245612703</v>
      </c>
      <c r="W1485" s="12" t="n">
        <v>45012</v>
      </c>
      <c r="X1485" t="n">
        <v>7.5</v>
      </c>
      <c r="Y1485" s="12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2" t="n">
        <v>45018</v>
      </c>
      <c r="H1486" t="inlineStr"/>
      <c r="J1486" t="n">
        <v>24060</v>
      </c>
      <c r="L1486" t="n">
        <v>5.574109245612703</v>
      </c>
      <c r="M1486" s="12" t="n">
        <v>45023</v>
      </c>
      <c r="N1486" t="n">
        <v>5.5</v>
      </c>
      <c r="O1486" s="12" t="n">
        <v>45028</v>
      </c>
      <c r="P1486" t="n">
        <v>15</v>
      </c>
      <c r="Q1486" t="inlineStr">
        <is>
          <t>SI</t>
        </is>
      </c>
      <c r="T1486" t="n">
        <v>24060</v>
      </c>
      <c r="V1486" t="n">
        <v>7.574109245612703</v>
      </c>
      <c r="W1486" s="12" t="n">
        <v>45025</v>
      </c>
      <c r="X1486" t="n">
        <v>7.5</v>
      </c>
      <c r="Y1486" s="12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2" t="n">
        <v>44984</v>
      </c>
      <c r="H1487" t="inlineStr"/>
      <c r="I1487" t="n">
        <v>24017.36</v>
      </c>
      <c r="L1487" t="n">
        <v>5.449612403100775</v>
      </c>
      <c r="M1487" s="12" t="n">
        <v>44989</v>
      </c>
      <c r="N1487" t="n">
        <v>10</v>
      </c>
      <c r="O1487" s="12" t="n">
        <v>44999</v>
      </c>
      <c r="P1487" t="n">
        <v>13</v>
      </c>
      <c r="Q1487" t="inlineStr">
        <is>
          <t>SI</t>
        </is>
      </c>
      <c r="S1487" t="n">
        <v>24017.36</v>
      </c>
      <c r="V1487" t="n">
        <v>7.449612403100775</v>
      </c>
      <c r="W1487" s="12" t="n">
        <v>44991</v>
      </c>
      <c r="X1487" t="n">
        <v>12</v>
      </c>
      <c r="Y1487" s="12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45005</v>
      </c>
      <c r="H1488" t="inlineStr"/>
      <c r="I1488" t="n">
        <v>13690.23</v>
      </c>
      <c r="L1488" t="n">
        <v>5.574109245612703</v>
      </c>
      <c r="M1488" s="12" t="n">
        <v>45010</v>
      </c>
      <c r="N1488" t="n">
        <v>5.5</v>
      </c>
      <c r="O1488" s="12" t="n">
        <v>45015</v>
      </c>
      <c r="P1488" t="n">
        <v>1</v>
      </c>
      <c r="Q1488" t="inlineStr">
        <is>
          <t>Mes 4</t>
        </is>
      </c>
      <c r="T1488" t="n">
        <v>13690.23</v>
      </c>
      <c r="V1488" t="n">
        <v>7.574109245612703</v>
      </c>
      <c r="W1488" s="12" t="n">
        <v>45012</v>
      </c>
      <c r="X1488" t="n">
        <v>7.5</v>
      </c>
      <c r="Y1488" s="12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2" t="n">
        <v>45005</v>
      </c>
      <c r="H1489" t="inlineStr"/>
      <c r="I1489" t="n">
        <v>10320</v>
      </c>
      <c r="L1489" t="n">
        <v>5.574109245612703</v>
      </c>
      <c r="M1489" s="12" t="n">
        <v>45010</v>
      </c>
      <c r="N1489" t="n">
        <v>5.5</v>
      </c>
      <c r="O1489" s="12" t="n">
        <v>45015</v>
      </c>
      <c r="P1489" t="n">
        <v>1</v>
      </c>
      <c r="Q1489" t="inlineStr">
        <is>
          <t>Mes 4</t>
        </is>
      </c>
      <c r="T1489" t="n">
        <v>10320</v>
      </c>
      <c r="V1489" t="n">
        <v>7.574109245612703</v>
      </c>
      <c r="W1489" s="12" t="n">
        <v>45012</v>
      </c>
      <c r="X1489" t="n">
        <v>7.5</v>
      </c>
      <c r="Y1489" s="12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2" t="n">
        <v>45002</v>
      </c>
      <c r="H1490" t="inlineStr"/>
      <c r="I1490" t="n">
        <v>10826.725</v>
      </c>
      <c r="L1490" t="n">
        <v>5.142011834319526</v>
      </c>
      <c r="M1490" s="12" t="n">
        <v>45007</v>
      </c>
      <c r="N1490" t="n">
        <v>7.5</v>
      </c>
      <c r="O1490" s="12" t="n">
        <v>45014</v>
      </c>
      <c r="P1490" t="n">
        <v>2</v>
      </c>
      <c r="Q1490" t="inlineStr">
        <is>
          <t>Mes 4</t>
        </is>
      </c>
      <c r="T1490" t="n">
        <v>10826.725</v>
      </c>
      <c r="V1490" t="n">
        <v>7.142011834319526</v>
      </c>
      <c r="W1490" s="12" t="n">
        <v>45009</v>
      </c>
      <c r="X1490" t="n">
        <v>9.5</v>
      </c>
      <c r="Y1490" s="12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2" t="n">
        <v>45002</v>
      </c>
      <c r="H1491" t="inlineStr"/>
      <c r="I1491" t="n">
        <v>10801.93</v>
      </c>
      <c r="L1491" t="n">
        <v>5.142011834319526</v>
      </c>
      <c r="M1491" s="12" t="n">
        <v>45007</v>
      </c>
      <c r="N1491" t="n">
        <v>7.5</v>
      </c>
      <c r="O1491" s="12" t="n">
        <v>45014</v>
      </c>
      <c r="P1491" t="n">
        <v>2</v>
      </c>
      <c r="Q1491" t="inlineStr">
        <is>
          <t>Mes 4</t>
        </is>
      </c>
      <c r="T1491" t="n">
        <v>10801.93</v>
      </c>
      <c r="V1491" t="n">
        <v>7.142011834319526</v>
      </c>
      <c r="W1491" s="12" t="n">
        <v>45009</v>
      </c>
      <c r="X1491" t="n">
        <v>9.5</v>
      </c>
      <c r="Y1491" s="12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2" t="n">
        <v>44992</v>
      </c>
      <c r="H1492" t="inlineStr"/>
      <c r="I1492" t="n">
        <v>24012.71142</v>
      </c>
      <c r="L1492" t="n">
        <v>7.5</v>
      </c>
      <c r="M1492" s="12" t="n">
        <v>44999</v>
      </c>
      <c r="N1492" t="n">
        <v>9.5</v>
      </c>
      <c r="O1492" s="12" t="n">
        <v>45008</v>
      </c>
      <c r="P1492" t="n">
        <v>7</v>
      </c>
      <c r="Q1492" t="inlineStr">
        <is>
          <t>SI</t>
        </is>
      </c>
      <c r="S1492" t="n">
        <v>24012.71142</v>
      </c>
      <c r="V1492" t="n">
        <v>9.5</v>
      </c>
      <c r="W1492" s="12" t="n">
        <v>45001</v>
      </c>
      <c r="X1492" t="n">
        <v>11.5</v>
      </c>
      <c r="Y1492" s="12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2" t="n">
        <v>45022</v>
      </c>
      <c r="H1493" t="inlineStr"/>
      <c r="J1493" t="n">
        <v>10920.1</v>
      </c>
      <c r="L1493" t="n">
        <v>4.830303030303031</v>
      </c>
      <c r="M1493" s="12" t="n">
        <v>45026</v>
      </c>
      <c r="N1493" t="n">
        <v>15</v>
      </c>
      <c r="O1493" s="12" t="n">
        <v>45041</v>
      </c>
      <c r="P1493" t="n">
        <v>4</v>
      </c>
      <c r="Q1493" t="inlineStr">
        <is>
          <t>SI</t>
        </is>
      </c>
      <c r="T1493" t="n">
        <v>10920.1</v>
      </c>
      <c r="V1493" t="n">
        <v>6.830303030303031</v>
      </c>
      <c r="W1493" s="12" t="n">
        <v>45028</v>
      </c>
      <c r="X1493" t="n">
        <v>17</v>
      </c>
      <c r="Y1493" s="12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2" t="n">
        <v>45022</v>
      </c>
      <c r="H1494" t="inlineStr"/>
      <c r="J1494" t="n">
        <v>8008</v>
      </c>
      <c r="L1494" t="n">
        <v>4.830303030303031</v>
      </c>
      <c r="M1494" s="12" t="n">
        <v>45026</v>
      </c>
      <c r="N1494" t="n">
        <v>15</v>
      </c>
      <c r="O1494" s="12" t="n">
        <v>45041</v>
      </c>
      <c r="P1494" t="n">
        <v>4</v>
      </c>
      <c r="Q1494" t="inlineStr">
        <is>
          <t>SI</t>
        </is>
      </c>
      <c r="T1494" t="n">
        <v>8008</v>
      </c>
      <c r="V1494" t="n">
        <v>6.830303030303031</v>
      </c>
      <c r="W1494" s="12" t="n">
        <v>45028</v>
      </c>
      <c r="X1494" t="n">
        <v>17</v>
      </c>
      <c r="Y1494" s="12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2" t="n">
        <v>45022</v>
      </c>
      <c r="H1495" t="inlineStr"/>
      <c r="J1495" t="n">
        <v>1000</v>
      </c>
      <c r="L1495" t="n">
        <v>4.830303030303031</v>
      </c>
      <c r="M1495" s="12" t="n">
        <v>45026</v>
      </c>
      <c r="N1495" t="n">
        <v>15</v>
      </c>
      <c r="O1495" s="12" t="n">
        <v>45041</v>
      </c>
      <c r="P1495" t="n">
        <v>4</v>
      </c>
      <c r="Q1495" t="inlineStr">
        <is>
          <t>SI</t>
        </is>
      </c>
      <c r="T1495" t="n">
        <v>1000</v>
      </c>
      <c r="V1495" t="n">
        <v>6.830303030303031</v>
      </c>
      <c r="W1495" s="12" t="n">
        <v>45028</v>
      </c>
      <c r="X1495" t="n">
        <v>17</v>
      </c>
      <c r="Y1495" s="12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2" t="n">
        <v>45022</v>
      </c>
      <c r="H1496" t="inlineStr"/>
      <c r="J1496" t="n">
        <v>2523.59</v>
      </c>
      <c r="L1496" t="n">
        <v>4.830303030303031</v>
      </c>
      <c r="M1496" s="12" t="n">
        <v>45026</v>
      </c>
      <c r="N1496" t="n">
        <v>15</v>
      </c>
      <c r="O1496" s="12" t="n">
        <v>45041</v>
      </c>
      <c r="P1496" t="n">
        <v>4</v>
      </c>
      <c r="Q1496" t="inlineStr">
        <is>
          <t>SI</t>
        </is>
      </c>
      <c r="T1496" t="n">
        <v>2523.59</v>
      </c>
      <c r="V1496" t="n">
        <v>6.830303030303031</v>
      </c>
      <c r="W1496" s="12" t="n">
        <v>45028</v>
      </c>
      <c r="X1496" t="n">
        <v>17</v>
      </c>
      <c r="Y1496" s="12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2" t="n">
        <v>45022</v>
      </c>
      <c r="H1497" t="inlineStr"/>
      <c r="J1497" t="n">
        <v>1498.86</v>
      </c>
      <c r="L1497" t="n">
        <v>4.830303030303031</v>
      </c>
      <c r="M1497" s="12" t="n">
        <v>45026</v>
      </c>
      <c r="N1497" t="n">
        <v>15</v>
      </c>
      <c r="O1497" s="12" t="n">
        <v>45041</v>
      </c>
      <c r="P1497" t="n">
        <v>4</v>
      </c>
      <c r="Q1497" t="inlineStr">
        <is>
          <t>SI</t>
        </is>
      </c>
      <c r="T1497" t="n">
        <v>1498.86</v>
      </c>
      <c r="V1497" t="n">
        <v>6.830303030303031</v>
      </c>
      <c r="W1497" s="12" t="n">
        <v>45028</v>
      </c>
      <c r="X1497" t="n">
        <v>17</v>
      </c>
      <c r="Y1497" s="12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2" t="n">
        <v>45005</v>
      </c>
      <c r="H1498" t="inlineStr"/>
      <c r="I1498" t="n">
        <v>23980</v>
      </c>
      <c r="L1498" t="n">
        <v>5.574109245612703</v>
      </c>
      <c r="M1498" s="12" t="n">
        <v>45010</v>
      </c>
      <c r="N1498" t="n">
        <v>5.5</v>
      </c>
      <c r="O1498" s="12" t="n">
        <v>45015</v>
      </c>
      <c r="P1498" t="n">
        <v>1</v>
      </c>
      <c r="Q1498" t="inlineStr">
        <is>
          <t>Mes 4</t>
        </is>
      </c>
      <c r="T1498" t="n">
        <v>23980</v>
      </c>
      <c r="V1498" t="n">
        <v>7.574109245612703</v>
      </c>
      <c r="W1498" s="12" t="n">
        <v>45012</v>
      </c>
      <c r="X1498" t="n">
        <v>7.5</v>
      </c>
      <c r="Y1498" s="12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2" t="n">
        <v>45005</v>
      </c>
      <c r="H1499" t="inlineStr"/>
      <c r="I1499" t="n">
        <v>8800</v>
      </c>
      <c r="L1499" t="n">
        <v>5.574109245612703</v>
      </c>
      <c r="M1499" s="12" t="n">
        <v>45010</v>
      </c>
      <c r="N1499" t="n">
        <v>5.5</v>
      </c>
      <c r="O1499" s="12" t="n">
        <v>45015</v>
      </c>
      <c r="P1499" t="n">
        <v>1</v>
      </c>
      <c r="Q1499" t="inlineStr">
        <is>
          <t>Mes 4</t>
        </is>
      </c>
      <c r="T1499" t="n">
        <v>8800</v>
      </c>
      <c r="V1499" t="n">
        <v>7.574109245612703</v>
      </c>
      <c r="W1499" s="12" t="n">
        <v>45012</v>
      </c>
      <c r="X1499" t="n">
        <v>7.5</v>
      </c>
      <c r="Y1499" s="12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2" t="n">
        <v>45005</v>
      </c>
      <c r="H1500" t="inlineStr"/>
      <c r="I1500" t="n">
        <v>10500</v>
      </c>
      <c r="L1500" t="n">
        <v>5.574109245612703</v>
      </c>
      <c r="M1500" s="12" t="n">
        <v>45010</v>
      </c>
      <c r="N1500" t="n">
        <v>5.5</v>
      </c>
      <c r="O1500" s="12" t="n">
        <v>45015</v>
      </c>
      <c r="P1500" t="n">
        <v>1</v>
      </c>
      <c r="Q1500" t="inlineStr">
        <is>
          <t>Mes 4</t>
        </is>
      </c>
      <c r="T1500" t="n">
        <v>10500</v>
      </c>
      <c r="V1500" t="n">
        <v>7.574109245612703</v>
      </c>
      <c r="W1500" s="12" t="n">
        <v>45012</v>
      </c>
      <c r="X1500" t="n">
        <v>7.5</v>
      </c>
      <c r="Y1500" s="12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2" t="n">
        <v>44992</v>
      </c>
      <c r="H1501" t="inlineStr"/>
      <c r="I1501" t="n">
        <v>19958.048</v>
      </c>
      <c r="L1501" t="n">
        <v>7.5</v>
      </c>
      <c r="M1501" s="12" t="n">
        <v>44999</v>
      </c>
      <c r="N1501" t="n">
        <v>9.5</v>
      </c>
      <c r="O1501" s="12" t="n">
        <v>45008</v>
      </c>
      <c r="P1501" t="n">
        <v>7</v>
      </c>
      <c r="Q1501" t="inlineStr">
        <is>
          <t>SI</t>
        </is>
      </c>
      <c r="S1501" t="n">
        <v>19958.048</v>
      </c>
      <c r="V1501" t="n">
        <v>9.5</v>
      </c>
      <c r="W1501" s="12" t="n">
        <v>45001</v>
      </c>
      <c r="X1501" t="n">
        <v>11.5</v>
      </c>
      <c r="Y1501" s="12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2" t="n">
        <v>44992</v>
      </c>
      <c r="H1502" t="inlineStr"/>
      <c r="I1502" t="n">
        <v>24004.08864</v>
      </c>
      <c r="L1502" t="n">
        <v>7.5</v>
      </c>
      <c r="M1502" s="12" t="n">
        <v>44999</v>
      </c>
      <c r="N1502" t="n">
        <v>9.5</v>
      </c>
      <c r="O1502" s="12" t="n">
        <v>45008</v>
      </c>
      <c r="P1502" t="n">
        <v>7</v>
      </c>
      <c r="Q1502" t="inlineStr">
        <is>
          <t>SI</t>
        </is>
      </c>
      <c r="S1502" t="n">
        <v>24004.08864</v>
      </c>
      <c r="V1502" t="n">
        <v>9.5</v>
      </c>
      <c r="W1502" s="12" t="n">
        <v>45001</v>
      </c>
      <c r="X1502" t="n">
        <v>11.5</v>
      </c>
      <c r="Y1502" s="12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2" t="n">
        <v>44999</v>
      </c>
      <c r="H1503" t="inlineStr"/>
      <c r="I1503" t="n">
        <v>21463.29759</v>
      </c>
      <c r="L1503" t="n">
        <v>7.5</v>
      </c>
      <c r="M1503" s="12" t="n">
        <v>45006</v>
      </c>
      <c r="N1503" t="n">
        <v>9.5</v>
      </c>
      <c r="O1503" s="12" t="n">
        <v>45015</v>
      </c>
      <c r="P1503" t="n">
        <v>1</v>
      </c>
      <c r="Q1503" t="inlineStr">
        <is>
          <t>Mes 4</t>
        </is>
      </c>
      <c r="S1503" t="n">
        <v>21463.29759</v>
      </c>
      <c r="V1503" t="n">
        <v>9.5</v>
      </c>
      <c r="W1503" s="12" t="n">
        <v>45008</v>
      </c>
      <c r="X1503" t="n">
        <v>11.5</v>
      </c>
      <c r="Y1503" s="12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2" t="n">
        <v>44999</v>
      </c>
      <c r="H1504" t="inlineStr"/>
      <c r="I1504" t="n">
        <v>19958.048</v>
      </c>
      <c r="L1504" t="n">
        <v>7.5</v>
      </c>
      <c r="M1504" s="12" t="n">
        <v>45006</v>
      </c>
      <c r="N1504" t="n">
        <v>9.5</v>
      </c>
      <c r="O1504" s="12" t="n">
        <v>45015</v>
      </c>
      <c r="P1504" t="n">
        <v>1</v>
      </c>
      <c r="Q1504" t="inlineStr">
        <is>
          <t>Mes 4</t>
        </is>
      </c>
      <c r="S1504" t="n">
        <v>19958.048</v>
      </c>
      <c r="V1504" t="n">
        <v>9.5</v>
      </c>
      <c r="W1504" s="12" t="n">
        <v>45008</v>
      </c>
      <c r="X1504" t="n">
        <v>11.5</v>
      </c>
      <c r="Y1504" s="12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2" t="n">
        <v>45000</v>
      </c>
      <c r="H1505" t="inlineStr"/>
      <c r="I1505" t="n">
        <v>19958.048</v>
      </c>
      <c r="L1505" t="n">
        <v>7.5</v>
      </c>
      <c r="M1505" s="12" t="n">
        <v>45007</v>
      </c>
      <c r="N1505" t="n">
        <v>9.5</v>
      </c>
      <c r="O1505" s="12" t="n">
        <v>45016</v>
      </c>
      <c r="P1505" t="n">
        <v>0</v>
      </c>
      <c r="Q1505" t="inlineStr">
        <is>
          <t>Mes 4</t>
        </is>
      </c>
      <c r="S1505" t="n">
        <v>19958.048</v>
      </c>
      <c r="V1505" t="n">
        <v>9.5</v>
      </c>
      <c r="W1505" s="12" t="n">
        <v>45009</v>
      </c>
      <c r="X1505" t="n">
        <v>11.5</v>
      </c>
      <c r="Y1505" s="12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2" t="n">
        <v>44993</v>
      </c>
      <c r="H1506" t="inlineStr"/>
      <c r="I1506" t="n">
        <v>19958.048</v>
      </c>
      <c r="L1506" t="n">
        <v>7.5</v>
      </c>
      <c r="M1506" s="12" t="n">
        <v>45000</v>
      </c>
      <c r="N1506" t="n">
        <v>9.5</v>
      </c>
      <c r="O1506" s="12" t="n">
        <v>45009</v>
      </c>
      <c r="P1506" t="n">
        <v>6</v>
      </c>
      <c r="Q1506" t="inlineStr">
        <is>
          <t>SI</t>
        </is>
      </c>
      <c r="S1506" t="n">
        <v>19958.048</v>
      </c>
      <c r="V1506" t="n">
        <v>9.5</v>
      </c>
      <c r="W1506" s="12" t="n">
        <v>45002</v>
      </c>
      <c r="X1506" t="n">
        <v>11.5</v>
      </c>
      <c r="Y1506" s="12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2" t="n">
        <v>45007</v>
      </c>
      <c r="H1507" t="inlineStr"/>
      <c r="J1507" t="n">
        <v>18660.77488</v>
      </c>
      <c r="L1507" t="n">
        <v>7.5</v>
      </c>
      <c r="M1507" s="12" t="n">
        <v>45014</v>
      </c>
      <c r="N1507" t="n">
        <v>9.5</v>
      </c>
      <c r="O1507" s="12" t="n">
        <v>45023</v>
      </c>
      <c r="P1507" t="n">
        <v>19</v>
      </c>
      <c r="Q1507" t="inlineStr">
        <is>
          <t>SI</t>
        </is>
      </c>
      <c r="T1507" t="n">
        <v>18660.77488</v>
      </c>
      <c r="V1507" t="n">
        <v>9.5</v>
      </c>
      <c r="W1507" s="12" t="n">
        <v>45016</v>
      </c>
      <c r="X1507" t="n">
        <v>11.5</v>
      </c>
      <c r="Y1507" s="12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2" t="n">
        <v>44992</v>
      </c>
      <c r="H1508" t="inlineStr"/>
      <c r="I1508" t="n">
        <v>19958.048</v>
      </c>
      <c r="L1508" t="n">
        <v>7.5</v>
      </c>
      <c r="M1508" s="12" t="n">
        <v>44999</v>
      </c>
      <c r="N1508" t="n">
        <v>9.5</v>
      </c>
      <c r="O1508" s="12" t="n">
        <v>45008</v>
      </c>
      <c r="P1508" t="n">
        <v>7</v>
      </c>
      <c r="Q1508" t="inlineStr">
        <is>
          <t>SI</t>
        </is>
      </c>
      <c r="S1508" t="n">
        <v>19958.048</v>
      </c>
      <c r="V1508" t="n">
        <v>9.5</v>
      </c>
      <c r="W1508" s="12" t="n">
        <v>45001</v>
      </c>
      <c r="X1508" t="n">
        <v>11.5</v>
      </c>
      <c r="Y1508" s="12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2" t="n">
        <v>44999</v>
      </c>
      <c r="H1509" t="inlineStr"/>
      <c r="I1509" t="n">
        <v>19958.048</v>
      </c>
      <c r="L1509" t="n">
        <v>7.5</v>
      </c>
      <c r="M1509" s="12" t="n">
        <v>45006</v>
      </c>
      <c r="N1509" t="n">
        <v>9.5</v>
      </c>
      <c r="O1509" s="12" t="n">
        <v>45015</v>
      </c>
      <c r="P1509" t="n">
        <v>1</v>
      </c>
      <c r="Q1509" t="inlineStr">
        <is>
          <t>Mes 4</t>
        </is>
      </c>
      <c r="S1509" t="n">
        <v>19958.048</v>
      </c>
      <c r="V1509" t="n">
        <v>9.5</v>
      </c>
      <c r="W1509" s="12" t="n">
        <v>45008</v>
      </c>
      <c r="X1509" t="n">
        <v>11.5</v>
      </c>
      <c r="Y1509" s="12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2" t="n">
        <v>44985</v>
      </c>
      <c r="H1510" t="inlineStr"/>
      <c r="I1510" t="n">
        <v>19758.46752</v>
      </c>
      <c r="L1510" t="n">
        <v>7.5</v>
      </c>
      <c r="M1510" s="12" t="n">
        <v>44992</v>
      </c>
      <c r="N1510" t="n">
        <v>9.5</v>
      </c>
      <c r="O1510" s="12" t="n">
        <v>45001</v>
      </c>
      <c r="P1510" t="n">
        <v>13</v>
      </c>
      <c r="Q1510" t="inlineStr">
        <is>
          <t>SI</t>
        </is>
      </c>
      <c r="S1510" t="n">
        <v>19758.46752</v>
      </c>
      <c r="V1510" t="n">
        <v>9.5</v>
      </c>
      <c r="W1510" s="12" t="n">
        <v>44994</v>
      </c>
      <c r="X1510" t="n">
        <v>11.5</v>
      </c>
      <c r="Y1510" s="12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2" t="n">
        <v>45018</v>
      </c>
      <c r="H1511" t="inlineStr"/>
      <c r="J1511" t="n">
        <v>22590.52</v>
      </c>
      <c r="L1511" t="n">
        <v>5.574109245612703</v>
      </c>
      <c r="M1511" s="12" t="n">
        <v>45023</v>
      </c>
      <c r="N1511" t="n">
        <v>5.5</v>
      </c>
      <c r="O1511" s="12" t="n">
        <v>45028</v>
      </c>
      <c r="P1511" t="n">
        <v>15</v>
      </c>
      <c r="Q1511" t="inlineStr">
        <is>
          <t>SI</t>
        </is>
      </c>
      <c r="T1511" t="n">
        <v>22590.52</v>
      </c>
      <c r="V1511" t="n">
        <v>7.574109245612703</v>
      </c>
      <c r="W1511" s="12" t="n">
        <v>45025</v>
      </c>
      <c r="X1511" t="n">
        <v>7.5</v>
      </c>
      <c r="Y1511" s="12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2" t="n">
        <v>45015</v>
      </c>
      <c r="H1512" t="inlineStr"/>
      <c r="J1512" t="n">
        <v>22905</v>
      </c>
      <c r="L1512" t="n">
        <v>5.574109245612703</v>
      </c>
      <c r="M1512" s="12" t="n">
        <v>45020</v>
      </c>
      <c r="N1512" t="n">
        <v>5.5</v>
      </c>
      <c r="O1512" s="12" t="n">
        <v>45025</v>
      </c>
      <c r="P1512" t="n">
        <v>18</v>
      </c>
      <c r="Q1512" t="inlineStr">
        <is>
          <t>SI</t>
        </is>
      </c>
      <c r="T1512" t="n">
        <v>22905</v>
      </c>
      <c r="V1512" t="n">
        <v>7.574109245612703</v>
      </c>
      <c r="W1512" s="12" t="n">
        <v>45022</v>
      </c>
      <c r="X1512" t="n">
        <v>7.5</v>
      </c>
      <c r="Y1512" s="12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2" t="n">
        <v>44996</v>
      </c>
      <c r="H1513" t="inlineStr"/>
      <c r="I1513" t="n">
        <v>24230</v>
      </c>
      <c r="L1513" t="n">
        <v>5.574109245612703</v>
      </c>
      <c r="M1513" s="12" t="n">
        <v>45001</v>
      </c>
      <c r="N1513" t="n">
        <v>5.5</v>
      </c>
      <c r="O1513" s="12" t="n">
        <v>45006</v>
      </c>
      <c r="P1513" t="n">
        <v>9</v>
      </c>
      <c r="Q1513" t="inlineStr">
        <is>
          <t>SI</t>
        </is>
      </c>
      <c r="S1513" t="n">
        <v>24230</v>
      </c>
      <c r="V1513" t="n">
        <v>7.574109245612703</v>
      </c>
      <c r="W1513" s="12" t="n">
        <v>45003</v>
      </c>
      <c r="X1513" t="n">
        <v>7.5</v>
      </c>
      <c r="Y1513" s="12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2" t="n">
        <v>45018</v>
      </c>
      <c r="H1514" t="inlineStr"/>
      <c r="J1514" t="n">
        <v>24120</v>
      </c>
      <c r="L1514" t="n">
        <v>5.574109245612703</v>
      </c>
      <c r="M1514" s="12" t="n">
        <v>45023</v>
      </c>
      <c r="N1514" t="n">
        <v>5.5</v>
      </c>
      <c r="O1514" s="12" t="n">
        <v>45028</v>
      </c>
      <c r="P1514" t="n">
        <v>15</v>
      </c>
      <c r="Q1514" t="inlineStr">
        <is>
          <t>SI</t>
        </is>
      </c>
      <c r="T1514" t="n">
        <v>24120</v>
      </c>
      <c r="V1514" t="n">
        <v>7.574109245612703</v>
      </c>
      <c r="W1514" s="12" t="n">
        <v>45025</v>
      </c>
      <c r="X1514" t="n">
        <v>7.5</v>
      </c>
      <c r="Y1514" s="12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2" t="n">
        <v>45005</v>
      </c>
      <c r="H1515" t="inlineStr"/>
      <c r="I1515" t="n">
        <v>23900</v>
      </c>
      <c r="L1515" t="n">
        <v>5.574109245612703</v>
      </c>
      <c r="M1515" s="12" t="n">
        <v>45010</v>
      </c>
      <c r="N1515" t="n">
        <v>5.5</v>
      </c>
      <c r="O1515" s="12" t="n">
        <v>45015</v>
      </c>
      <c r="P1515" t="n">
        <v>1</v>
      </c>
      <c r="Q1515" t="inlineStr">
        <is>
          <t>Mes 4</t>
        </is>
      </c>
      <c r="T1515" t="n">
        <v>23900</v>
      </c>
      <c r="V1515" t="n">
        <v>7.574109245612703</v>
      </c>
      <c r="W1515" s="12" t="n">
        <v>45012</v>
      </c>
      <c r="X1515" t="n">
        <v>7.5</v>
      </c>
      <c r="Y1515" s="12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2" t="n">
        <v>44996</v>
      </c>
      <c r="H1516" t="inlineStr"/>
      <c r="I1516" t="n">
        <v>23991.18</v>
      </c>
      <c r="L1516" t="n">
        <v>5.574109245612703</v>
      </c>
      <c r="M1516" s="12" t="n">
        <v>45001</v>
      </c>
      <c r="N1516" t="n">
        <v>5.5</v>
      </c>
      <c r="O1516" s="12" t="n">
        <v>45006</v>
      </c>
      <c r="P1516" t="n">
        <v>9</v>
      </c>
      <c r="Q1516" t="inlineStr">
        <is>
          <t>SI</t>
        </is>
      </c>
      <c r="S1516" t="n">
        <v>23991.18</v>
      </c>
      <c r="V1516" t="n">
        <v>7.574109245612703</v>
      </c>
      <c r="W1516" s="12" t="n">
        <v>45003</v>
      </c>
      <c r="X1516" t="n">
        <v>7.5</v>
      </c>
      <c r="Y1516" s="12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2" t="n">
        <v>45001</v>
      </c>
      <c r="H1517" t="inlineStr"/>
      <c r="I1517" t="n">
        <v>24352.71</v>
      </c>
      <c r="L1517" t="n">
        <v>5.574109245612703</v>
      </c>
      <c r="M1517" s="12" t="n">
        <v>45006</v>
      </c>
      <c r="N1517" t="n">
        <v>5.5</v>
      </c>
      <c r="O1517" s="12" t="n">
        <v>45011</v>
      </c>
      <c r="P1517" t="n">
        <v>5</v>
      </c>
      <c r="Q1517" t="inlineStr">
        <is>
          <t>SI</t>
        </is>
      </c>
      <c r="S1517" t="n">
        <v>24352.71</v>
      </c>
      <c r="V1517" t="n">
        <v>7.574109245612703</v>
      </c>
      <c r="W1517" s="12" t="n">
        <v>45008</v>
      </c>
      <c r="X1517" t="n">
        <v>7.5</v>
      </c>
      <c r="Y1517" s="12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2" t="n">
        <v>45022</v>
      </c>
      <c r="H1518" t="inlineStr"/>
      <c r="J1518" t="n">
        <v>21645</v>
      </c>
      <c r="L1518" t="n">
        <v>5.574109245612703</v>
      </c>
      <c r="M1518" s="12" t="n">
        <v>45027</v>
      </c>
      <c r="N1518" t="n">
        <v>5.5</v>
      </c>
      <c r="O1518" s="12" t="n">
        <v>45032</v>
      </c>
      <c r="P1518" t="n">
        <v>12</v>
      </c>
      <c r="Q1518" t="inlineStr">
        <is>
          <t>SI</t>
        </is>
      </c>
      <c r="T1518" t="n">
        <v>21645</v>
      </c>
      <c r="V1518" t="n">
        <v>7.574109245612703</v>
      </c>
      <c r="W1518" s="12" t="n">
        <v>45029</v>
      </c>
      <c r="X1518" t="n">
        <v>7.5</v>
      </c>
      <c r="Y1518" s="12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2" t="n">
        <v>45001</v>
      </c>
      <c r="H1519" t="inlineStr"/>
      <c r="I1519" t="n">
        <v>23920.87</v>
      </c>
      <c r="L1519" t="n">
        <v>5.574109245612703</v>
      </c>
      <c r="M1519" s="12" t="n">
        <v>45006</v>
      </c>
      <c r="N1519" t="n">
        <v>5.5</v>
      </c>
      <c r="O1519" s="12" t="n">
        <v>45011</v>
      </c>
      <c r="P1519" t="n">
        <v>5</v>
      </c>
      <c r="Q1519" t="inlineStr">
        <is>
          <t>SI</t>
        </is>
      </c>
      <c r="S1519" t="n">
        <v>23920.87</v>
      </c>
      <c r="V1519" t="n">
        <v>7.574109245612703</v>
      </c>
      <c r="W1519" s="12" t="n">
        <v>45008</v>
      </c>
      <c r="X1519" t="n">
        <v>7.5</v>
      </c>
      <c r="Y1519" s="12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2" t="n">
        <v>45013</v>
      </c>
      <c r="H1520" t="inlineStr"/>
      <c r="J1520" t="n">
        <v>16420</v>
      </c>
      <c r="L1520" t="n">
        <v>5.574109245612703</v>
      </c>
      <c r="M1520" s="12" t="n">
        <v>45018</v>
      </c>
      <c r="N1520" t="n">
        <v>5.5</v>
      </c>
      <c r="O1520" s="12" t="n">
        <v>45023</v>
      </c>
      <c r="P1520" t="n">
        <v>19</v>
      </c>
      <c r="Q1520" t="inlineStr">
        <is>
          <t>SI</t>
        </is>
      </c>
      <c r="T1520" t="n">
        <v>16420</v>
      </c>
      <c r="V1520" t="n">
        <v>7.574109245612703</v>
      </c>
      <c r="W1520" s="12" t="n">
        <v>45020</v>
      </c>
      <c r="X1520" t="n">
        <v>7.5</v>
      </c>
      <c r="Y1520" s="12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2" t="n">
        <v>45013</v>
      </c>
      <c r="H1521" t="inlineStr"/>
      <c r="J1521" t="n">
        <v>8580</v>
      </c>
      <c r="L1521" t="n">
        <v>5.574109245612703</v>
      </c>
      <c r="M1521" s="12" t="n">
        <v>45018</v>
      </c>
      <c r="N1521" t="n">
        <v>5.5</v>
      </c>
      <c r="O1521" s="12" t="n">
        <v>45023</v>
      </c>
      <c r="P1521" t="n">
        <v>19</v>
      </c>
      <c r="Q1521" t="inlineStr">
        <is>
          <t>SI</t>
        </is>
      </c>
      <c r="T1521" t="n">
        <v>8580</v>
      </c>
      <c r="V1521" t="n">
        <v>7.574109245612703</v>
      </c>
      <c r="W1521" s="12" t="n">
        <v>45020</v>
      </c>
      <c r="X1521" t="n">
        <v>7.5</v>
      </c>
      <c r="Y1521" s="12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2" t="n">
        <v>45005</v>
      </c>
      <c r="H1522" t="inlineStr"/>
      <c r="I1522" t="n">
        <v>25011.61</v>
      </c>
      <c r="L1522" t="n">
        <v>5.574109245612703</v>
      </c>
      <c r="M1522" s="12" t="n">
        <v>45010</v>
      </c>
      <c r="N1522" t="n">
        <v>5.5</v>
      </c>
      <c r="O1522" s="12" t="n">
        <v>45015</v>
      </c>
      <c r="P1522" t="n">
        <v>1</v>
      </c>
      <c r="Q1522" t="inlineStr">
        <is>
          <t>Mes 4</t>
        </is>
      </c>
      <c r="T1522" t="n">
        <v>25011.61</v>
      </c>
      <c r="V1522" t="n">
        <v>7.574109245612703</v>
      </c>
      <c r="W1522" s="12" t="n">
        <v>45012</v>
      </c>
      <c r="X1522" t="n">
        <v>7.5</v>
      </c>
      <c r="Y1522" s="12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2" t="n">
        <v>45004</v>
      </c>
      <c r="H1523" t="inlineStr"/>
      <c r="I1523" t="n">
        <v>24000</v>
      </c>
      <c r="L1523" t="n">
        <v>5.574109245612703</v>
      </c>
      <c r="M1523" s="12" t="n">
        <v>45009</v>
      </c>
      <c r="N1523" t="n">
        <v>5.5</v>
      </c>
      <c r="O1523" s="12" t="n">
        <v>45014</v>
      </c>
      <c r="P1523" t="n">
        <v>2</v>
      </c>
      <c r="Q1523" t="inlineStr">
        <is>
          <t>Mes 4</t>
        </is>
      </c>
      <c r="T1523" t="n">
        <v>24000</v>
      </c>
      <c r="V1523" t="n">
        <v>7.574109245612703</v>
      </c>
      <c r="W1523" s="12" t="n">
        <v>45011</v>
      </c>
      <c r="X1523" t="n">
        <v>7.5</v>
      </c>
      <c r="Y1523" s="12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2" t="n">
        <v>45001</v>
      </c>
      <c r="H1524" t="inlineStr"/>
      <c r="I1524" t="n">
        <v>13994.9</v>
      </c>
      <c r="L1524" t="n">
        <v>5.574109245612703</v>
      </c>
      <c r="M1524" s="12" t="n">
        <v>45006</v>
      </c>
      <c r="N1524" t="n">
        <v>5.5</v>
      </c>
      <c r="O1524" s="12" t="n">
        <v>45011</v>
      </c>
      <c r="P1524" t="n">
        <v>5</v>
      </c>
      <c r="Q1524" t="inlineStr">
        <is>
          <t>SI</t>
        </is>
      </c>
      <c r="S1524" t="n">
        <v>13994.9</v>
      </c>
      <c r="V1524" t="n">
        <v>7.574109245612703</v>
      </c>
      <c r="W1524" s="12" t="n">
        <v>45008</v>
      </c>
      <c r="X1524" t="n">
        <v>7.5</v>
      </c>
      <c r="Y1524" s="12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2" t="n">
        <v>45001</v>
      </c>
      <c r="H1525" t="inlineStr"/>
      <c r="I1525" t="n">
        <v>9803.01</v>
      </c>
      <c r="L1525" t="n">
        <v>5.574109245612703</v>
      </c>
      <c r="M1525" s="12" t="n">
        <v>45006</v>
      </c>
      <c r="N1525" t="n">
        <v>5.5</v>
      </c>
      <c r="O1525" s="12" t="n">
        <v>45011</v>
      </c>
      <c r="P1525" t="n">
        <v>5</v>
      </c>
      <c r="Q1525" t="inlineStr">
        <is>
          <t>SI</t>
        </is>
      </c>
      <c r="S1525" t="n">
        <v>9803.01</v>
      </c>
      <c r="V1525" t="n">
        <v>7.574109245612703</v>
      </c>
      <c r="W1525" s="12" t="n">
        <v>45008</v>
      </c>
      <c r="X1525" t="n">
        <v>7.5</v>
      </c>
      <c r="Y1525" s="12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2" t="n">
        <v>45018</v>
      </c>
      <c r="H1526" t="inlineStr"/>
      <c r="J1526" t="n">
        <v>25002</v>
      </c>
      <c r="L1526" t="n">
        <v>5.574109245612703</v>
      </c>
      <c r="M1526" s="12" t="n">
        <v>45023</v>
      </c>
      <c r="N1526" t="n">
        <v>5.5</v>
      </c>
      <c r="O1526" s="12" t="n">
        <v>45028</v>
      </c>
      <c r="P1526" t="n">
        <v>15</v>
      </c>
      <c r="Q1526" t="inlineStr">
        <is>
          <t>SI</t>
        </is>
      </c>
      <c r="T1526" t="n">
        <v>25002</v>
      </c>
      <c r="V1526" t="n">
        <v>7.574109245612703</v>
      </c>
      <c r="W1526" s="12" t="n">
        <v>45025</v>
      </c>
      <c r="X1526" t="n">
        <v>7.5</v>
      </c>
      <c r="Y1526" s="12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2" t="n">
        <v>44984</v>
      </c>
      <c r="H1527" t="inlineStr"/>
      <c r="I1527" t="n">
        <v>19954</v>
      </c>
      <c r="L1527" t="n">
        <v>5.449612403100775</v>
      </c>
      <c r="M1527" s="12" t="n">
        <v>44989</v>
      </c>
      <c r="N1527" t="n">
        <v>10</v>
      </c>
      <c r="O1527" s="12" t="n">
        <v>44999</v>
      </c>
      <c r="P1527" t="n">
        <v>13</v>
      </c>
      <c r="Q1527" t="inlineStr">
        <is>
          <t>SI</t>
        </is>
      </c>
      <c r="S1527" t="n">
        <v>19954</v>
      </c>
      <c r="V1527" t="n">
        <v>7.449612403100775</v>
      </c>
      <c r="W1527" s="12" t="n">
        <v>44991</v>
      </c>
      <c r="X1527" t="n">
        <v>12</v>
      </c>
      <c r="Y1527" s="12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2" t="n">
        <v>44989</v>
      </c>
      <c r="H1528" t="inlineStr"/>
      <c r="I1528" t="n">
        <v>19958.048</v>
      </c>
      <c r="L1528" t="n">
        <v>7.5</v>
      </c>
      <c r="M1528" s="12" t="n">
        <v>44996</v>
      </c>
      <c r="N1528" t="n">
        <v>9.5</v>
      </c>
      <c r="O1528" s="12" t="n">
        <v>45005</v>
      </c>
      <c r="P1528" t="n">
        <v>10</v>
      </c>
      <c r="Q1528" t="inlineStr">
        <is>
          <t>SI</t>
        </is>
      </c>
      <c r="S1528" t="n">
        <v>19958.048</v>
      </c>
      <c r="V1528" t="n">
        <v>9.5</v>
      </c>
      <c r="W1528" s="12" t="n">
        <v>44998</v>
      </c>
      <c r="X1528" t="n">
        <v>11.5</v>
      </c>
      <c r="Y1528" s="12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2" t="n">
        <v>45018</v>
      </c>
      <c r="H1529" t="inlineStr"/>
      <c r="J1529" t="n">
        <v>24340</v>
      </c>
      <c r="L1529" t="n">
        <v>5.574109245612703</v>
      </c>
      <c r="M1529" s="12" t="n">
        <v>45023</v>
      </c>
      <c r="N1529" t="n">
        <v>5.5</v>
      </c>
      <c r="O1529" s="12" t="n">
        <v>45028</v>
      </c>
      <c r="P1529" t="n">
        <v>15</v>
      </c>
      <c r="Q1529" t="inlineStr">
        <is>
          <t>SI</t>
        </is>
      </c>
      <c r="T1529" t="n">
        <v>24340</v>
      </c>
      <c r="V1529" t="n">
        <v>7.574109245612703</v>
      </c>
      <c r="W1529" s="12" t="n">
        <v>45025</v>
      </c>
      <c r="X1529" t="n">
        <v>7.5</v>
      </c>
      <c r="Y1529" s="12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2" t="n">
        <v>45018</v>
      </c>
      <c r="H1530" t="inlineStr"/>
      <c r="J1530" t="n">
        <v>23920</v>
      </c>
      <c r="L1530" t="n">
        <v>5.574109245612703</v>
      </c>
      <c r="M1530" s="12" t="n">
        <v>45023</v>
      </c>
      <c r="N1530" t="n">
        <v>5.5</v>
      </c>
      <c r="O1530" s="12" t="n">
        <v>45028</v>
      </c>
      <c r="P1530" t="n">
        <v>15</v>
      </c>
      <c r="Q1530" t="inlineStr">
        <is>
          <t>SI</t>
        </is>
      </c>
      <c r="T1530" t="n">
        <v>23920</v>
      </c>
      <c r="V1530" t="n">
        <v>7.574109245612703</v>
      </c>
      <c r="W1530" s="12" t="n">
        <v>45025</v>
      </c>
      <c r="X1530" t="n">
        <v>7.5</v>
      </c>
      <c r="Y1530" s="12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2" t="n">
        <v>45005</v>
      </c>
      <c r="H1531" t="inlineStr"/>
      <c r="J1531" t="n">
        <v>4004.74</v>
      </c>
      <c r="L1531" t="n">
        <v>4.830303030303031</v>
      </c>
      <c r="M1531" s="12" t="n">
        <v>45009</v>
      </c>
      <c r="N1531" t="n">
        <v>15</v>
      </c>
      <c r="O1531" s="12" t="n">
        <v>45024</v>
      </c>
      <c r="P1531" t="n">
        <v>18</v>
      </c>
      <c r="Q1531" t="inlineStr">
        <is>
          <t>SI</t>
        </is>
      </c>
      <c r="T1531" t="n">
        <v>4004.74</v>
      </c>
      <c r="V1531" t="n">
        <v>6.830303030303031</v>
      </c>
      <c r="W1531" s="12" t="n">
        <v>45011</v>
      </c>
      <c r="X1531" t="n">
        <v>17</v>
      </c>
      <c r="Y1531" s="12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2" t="n">
        <v>45005</v>
      </c>
      <c r="H1532" t="inlineStr"/>
      <c r="J1532" t="n">
        <v>8053.15</v>
      </c>
      <c r="L1532" t="n">
        <v>4.830303030303031</v>
      </c>
      <c r="M1532" s="12" t="n">
        <v>45009</v>
      </c>
      <c r="N1532" t="n">
        <v>15</v>
      </c>
      <c r="O1532" s="12" t="n">
        <v>45024</v>
      </c>
      <c r="P1532" t="n">
        <v>18</v>
      </c>
      <c r="Q1532" t="inlineStr">
        <is>
          <t>SI</t>
        </is>
      </c>
      <c r="T1532" t="n">
        <v>8053.15</v>
      </c>
      <c r="V1532" t="n">
        <v>6.830303030303031</v>
      </c>
      <c r="W1532" s="12" t="n">
        <v>45011</v>
      </c>
      <c r="X1532" t="n">
        <v>17</v>
      </c>
      <c r="Y1532" s="12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2" t="n">
        <v>45005</v>
      </c>
      <c r="H1533" t="inlineStr"/>
      <c r="J1533" t="n">
        <v>6043.57</v>
      </c>
      <c r="L1533" t="n">
        <v>4.830303030303031</v>
      </c>
      <c r="M1533" s="12" t="n">
        <v>45009</v>
      </c>
      <c r="N1533" t="n">
        <v>15</v>
      </c>
      <c r="O1533" s="12" t="n">
        <v>45024</v>
      </c>
      <c r="P1533" t="n">
        <v>18</v>
      </c>
      <c r="Q1533" t="inlineStr">
        <is>
          <t>SI</t>
        </is>
      </c>
      <c r="T1533" t="n">
        <v>6043.57</v>
      </c>
      <c r="V1533" t="n">
        <v>6.830303030303031</v>
      </c>
      <c r="W1533" s="12" t="n">
        <v>45011</v>
      </c>
      <c r="X1533" t="n">
        <v>17</v>
      </c>
      <c r="Y1533" s="12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2" t="n">
        <v>45005</v>
      </c>
      <c r="H1534" t="inlineStr"/>
      <c r="J1534" t="n">
        <v>970</v>
      </c>
      <c r="L1534" t="n">
        <v>4.830303030303031</v>
      </c>
      <c r="M1534" s="12" t="n">
        <v>45009</v>
      </c>
      <c r="N1534" t="n">
        <v>15</v>
      </c>
      <c r="O1534" s="12" t="n">
        <v>45024</v>
      </c>
      <c r="P1534" t="n">
        <v>18</v>
      </c>
      <c r="Q1534" t="inlineStr">
        <is>
          <t>SI</t>
        </is>
      </c>
      <c r="T1534" t="n">
        <v>970</v>
      </c>
      <c r="V1534" t="n">
        <v>6.830303030303031</v>
      </c>
      <c r="W1534" s="12" t="n">
        <v>45011</v>
      </c>
      <c r="X1534" t="n">
        <v>17</v>
      </c>
      <c r="Y1534" s="12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2" t="n">
        <v>45005</v>
      </c>
      <c r="H1535" t="inlineStr"/>
      <c r="J1535" t="n">
        <v>3001.86</v>
      </c>
      <c r="L1535" t="n">
        <v>4.830303030303031</v>
      </c>
      <c r="M1535" s="12" t="n">
        <v>45009</v>
      </c>
      <c r="N1535" t="n">
        <v>15</v>
      </c>
      <c r="O1535" s="12" t="n">
        <v>45024</v>
      </c>
      <c r="P1535" t="n">
        <v>18</v>
      </c>
      <c r="Q1535" t="inlineStr">
        <is>
          <t>SI</t>
        </is>
      </c>
      <c r="T1535" t="n">
        <v>3001.86</v>
      </c>
      <c r="V1535" t="n">
        <v>6.830303030303031</v>
      </c>
      <c r="W1535" s="12" t="n">
        <v>45011</v>
      </c>
      <c r="X1535" t="n">
        <v>17</v>
      </c>
      <c r="Y1535" s="12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2" t="n">
        <v>45005</v>
      </c>
      <c r="H1536" t="inlineStr"/>
      <c r="I1536" t="n">
        <v>24180</v>
      </c>
      <c r="L1536" t="n">
        <v>5.574109245612703</v>
      </c>
      <c r="M1536" s="12" t="n">
        <v>45010</v>
      </c>
      <c r="N1536" t="n">
        <v>5.5</v>
      </c>
      <c r="O1536" s="12" t="n">
        <v>45015</v>
      </c>
      <c r="P1536" t="n">
        <v>1</v>
      </c>
      <c r="Q1536" t="inlineStr">
        <is>
          <t>Mes 4</t>
        </is>
      </c>
      <c r="T1536" t="n">
        <v>24180</v>
      </c>
      <c r="V1536" t="n">
        <v>7.574109245612703</v>
      </c>
      <c r="W1536" s="12" t="n">
        <v>45012</v>
      </c>
      <c r="X1536" t="n">
        <v>7.5</v>
      </c>
      <c r="Y1536" s="12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2" t="n">
        <v>45005</v>
      </c>
      <c r="H1537" t="inlineStr"/>
      <c r="J1537" t="n">
        <v>1928.48</v>
      </c>
      <c r="L1537" t="n">
        <v>4.830303030303031</v>
      </c>
      <c r="M1537" s="12" t="n">
        <v>45009</v>
      </c>
      <c r="N1537" t="n">
        <v>15</v>
      </c>
      <c r="O1537" s="12" t="n">
        <v>45024</v>
      </c>
      <c r="P1537" t="n">
        <v>18</v>
      </c>
      <c r="Q1537" t="inlineStr">
        <is>
          <t>SI</t>
        </is>
      </c>
      <c r="T1537" t="n">
        <v>1928.48</v>
      </c>
      <c r="V1537" t="n">
        <v>6.830303030303031</v>
      </c>
      <c r="W1537" s="12" t="n">
        <v>45011</v>
      </c>
      <c r="X1537" t="n">
        <v>17</v>
      </c>
      <c r="Y1537" s="12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2" t="n">
        <v>45001</v>
      </c>
      <c r="H1538" t="inlineStr"/>
      <c r="I1538" t="n">
        <v>24000</v>
      </c>
      <c r="L1538" t="n">
        <v>5.574109245612703</v>
      </c>
      <c r="M1538" s="12" t="n">
        <v>45006</v>
      </c>
      <c r="N1538" t="n">
        <v>5.5</v>
      </c>
      <c r="O1538" s="12" t="n">
        <v>45011</v>
      </c>
      <c r="P1538" t="n">
        <v>5</v>
      </c>
      <c r="Q1538" t="inlineStr">
        <is>
          <t>SI</t>
        </is>
      </c>
      <c r="S1538" t="n">
        <v>24000</v>
      </c>
      <c r="V1538" t="n">
        <v>7.574109245612703</v>
      </c>
      <c r="W1538" s="12" t="n">
        <v>45008</v>
      </c>
      <c r="X1538" t="n">
        <v>7.5</v>
      </c>
      <c r="Y1538" s="12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2" t="n">
        <v>44996</v>
      </c>
      <c r="H1539" t="inlineStr"/>
      <c r="I1539" t="n">
        <v>24124.41</v>
      </c>
      <c r="L1539" t="n">
        <v>5.574109245612703</v>
      </c>
      <c r="M1539" s="12" t="n">
        <v>45001</v>
      </c>
      <c r="N1539" t="n">
        <v>5.5</v>
      </c>
      <c r="O1539" s="12" t="n">
        <v>45006</v>
      </c>
      <c r="P1539" t="n">
        <v>9</v>
      </c>
      <c r="Q1539" t="inlineStr">
        <is>
          <t>SI</t>
        </is>
      </c>
      <c r="S1539" t="n">
        <v>24124.41</v>
      </c>
      <c r="V1539" t="n">
        <v>7.574109245612703</v>
      </c>
      <c r="W1539" s="12" t="n">
        <v>45003</v>
      </c>
      <c r="X1539" t="n">
        <v>7.5</v>
      </c>
      <c r="Y1539" s="12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2" t="n">
        <v>44992</v>
      </c>
      <c r="H1540" t="inlineStr"/>
      <c r="I1540" t="n">
        <v>19958.048</v>
      </c>
      <c r="L1540" t="n">
        <v>7.5</v>
      </c>
      <c r="M1540" s="12" t="n">
        <v>44999</v>
      </c>
      <c r="N1540" t="n">
        <v>9.5</v>
      </c>
      <c r="O1540" s="12" t="n">
        <v>45008</v>
      </c>
      <c r="P1540" t="n">
        <v>7</v>
      </c>
      <c r="Q1540" t="inlineStr">
        <is>
          <t>SI</t>
        </is>
      </c>
      <c r="S1540" t="n">
        <v>19958.048</v>
      </c>
      <c r="V1540" t="n">
        <v>9.5</v>
      </c>
      <c r="W1540" s="12" t="n">
        <v>45001</v>
      </c>
      <c r="X1540" t="n">
        <v>11.5</v>
      </c>
      <c r="Y1540" s="12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2" t="n">
        <v>44989</v>
      </c>
      <c r="H1541" t="inlineStr"/>
      <c r="I1541" t="n">
        <v>9979.023999999999</v>
      </c>
      <c r="L1541" t="n">
        <v>7.5</v>
      </c>
      <c r="M1541" s="12" t="n">
        <v>44996</v>
      </c>
      <c r="N1541" t="n">
        <v>9.5</v>
      </c>
      <c r="O1541" s="12" t="n">
        <v>45005</v>
      </c>
      <c r="P1541" t="n">
        <v>10</v>
      </c>
      <c r="Q1541" t="inlineStr">
        <is>
          <t>SI</t>
        </is>
      </c>
      <c r="S1541" t="n">
        <v>9979.023999999999</v>
      </c>
      <c r="V1541" t="n">
        <v>9.5</v>
      </c>
      <c r="W1541" s="12" t="n">
        <v>44998</v>
      </c>
      <c r="X1541" t="n">
        <v>11.5</v>
      </c>
      <c r="Y1541" s="12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2" t="n">
        <v>44989</v>
      </c>
      <c r="H1542" t="inlineStr"/>
      <c r="I1542" t="n">
        <v>9979.023999999999</v>
      </c>
      <c r="L1542" t="n">
        <v>7.5</v>
      </c>
      <c r="M1542" s="12" t="n">
        <v>44996</v>
      </c>
      <c r="N1542" t="n">
        <v>9.5</v>
      </c>
      <c r="O1542" s="12" t="n">
        <v>45005</v>
      </c>
      <c r="P1542" t="n">
        <v>10</v>
      </c>
      <c r="Q1542" t="inlineStr">
        <is>
          <t>SI</t>
        </is>
      </c>
      <c r="S1542" t="n">
        <v>9979.023999999999</v>
      </c>
      <c r="V1542" t="n">
        <v>9.5</v>
      </c>
      <c r="W1542" s="12" t="n">
        <v>44998</v>
      </c>
      <c r="X1542" t="n">
        <v>11.5</v>
      </c>
      <c r="Y1542" s="12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2" t="n">
        <v>44992</v>
      </c>
      <c r="H1543" t="inlineStr"/>
      <c r="I1543" t="n">
        <v>18146.50134</v>
      </c>
      <c r="L1543" t="n">
        <v>7.5</v>
      </c>
      <c r="M1543" s="12" t="n">
        <v>44999</v>
      </c>
      <c r="N1543" t="n">
        <v>9.5</v>
      </c>
      <c r="O1543" s="12" t="n">
        <v>45008</v>
      </c>
      <c r="P1543" t="n">
        <v>7</v>
      </c>
      <c r="Q1543" t="inlineStr">
        <is>
          <t>SI</t>
        </is>
      </c>
      <c r="S1543" t="n">
        <v>18146.50134</v>
      </c>
      <c r="V1543" t="n">
        <v>9.5</v>
      </c>
      <c r="W1543" s="12" t="n">
        <v>45001</v>
      </c>
      <c r="X1543" t="n">
        <v>11.5</v>
      </c>
      <c r="Y1543" s="12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2" t="n">
        <v>44993</v>
      </c>
      <c r="H1544" t="inlineStr"/>
      <c r="I1544" t="n">
        <v>19958.048</v>
      </c>
      <c r="L1544" t="n">
        <v>7.5</v>
      </c>
      <c r="M1544" s="12" t="n">
        <v>45000</v>
      </c>
      <c r="N1544" t="n">
        <v>9.5</v>
      </c>
      <c r="O1544" s="12" t="n">
        <v>45009</v>
      </c>
      <c r="P1544" t="n">
        <v>6</v>
      </c>
      <c r="Q1544" t="inlineStr">
        <is>
          <t>SI</t>
        </is>
      </c>
      <c r="S1544" t="n">
        <v>19958.048</v>
      </c>
      <c r="V1544" t="n">
        <v>9.5</v>
      </c>
      <c r="W1544" s="12" t="n">
        <v>45002</v>
      </c>
      <c r="X1544" t="n">
        <v>11.5</v>
      </c>
      <c r="Y1544" s="12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2" t="n">
        <v>45038</v>
      </c>
      <c r="H1545" t="inlineStr"/>
      <c r="K1545" t="n">
        <v>23999.17</v>
      </c>
      <c r="L1545" t="n">
        <v>5.142011834319526</v>
      </c>
      <c r="M1545" s="12" t="n">
        <v>45043</v>
      </c>
      <c r="N1545" t="n">
        <v>7.5</v>
      </c>
      <c r="O1545" s="13" t="n">
        <v>45050</v>
      </c>
      <c r="P1545" t="n">
        <v>23</v>
      </c>
      <c r="Q1545" t="inlineStr">
        <is>
          <t>SI</t>
        </is>
      </c>
      <c r="U1545" s="14" t="n">
        <v>23999.17</v>
      </c>
      <c r="V1545" t="n">
        <v>7.142011834319526</v>
      </c>
      <c r="W1545" s="12" t="n">
        <v>45045</v>
      </c>
      <c r="X1545" t="n">
        <v>9.5</v>
      </c>
      <c r="Y1545" s="12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2" t="n">
        <v>45007</v>
      </c>
      <c r="H1546" t="inlineStr"/>
      <c r="J1546" t="n">
        <v>24000</v>
      </c>
      <c r="L1546" t="n">
        <v>5.574109245612703</v>
      </c>
      <c r="M1546" s="12" t="n">
        <v>45012</v>
      </c>
      <c r="N1546" t="n">
        <v>5.5</v>
      </c>
      <c r="O1546" s="12" t="n">
        <v>45017</v>
      </c>
      <c r="P1546" t="n">
        <v>23</v>
      </c>
      <c r="Q1546" t="inlineStr">
        <is>
          <t>SI</t>
        </is>
      </c>
      <c r="T1546" t="n">
        <v>24000</v>
      </c>
      <c r="V1546" t="n">
        <v>7.574109245612703</v>
      </c>
      <c r="W1546" s="12" t="n">
        <v>45014</v>
      </c>
      <c r="X1546" t="n">
        <v>7.5</v>
      </c>
      <c r="Y1546" s="12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2" t="n">
        <v>45018</v>
      </c>
      <c r="H1547" t="inlineStr"/>
      <c r="J1547" t="n">
        <v>22343.83</v>
      </c>
      <c r="L1547" t="n">
        <v>5.574109245612703</v>
      </c>
      <c r="M1547" s="12" t="n">
        <v>45023</v>
      </c>
      <c r="N1547" t="n">
        <v>5.5</v>
      </c>
      <c r="O1547" s="12" t="n">
        <v>45028</v>
      </c>
      <c r="P1547" t="n">
        <v>15</v>
      </c>
      <c r="Q1547" t="inlineStr">
        <is>
          <t>SI</t>
        </is>
      </c>
      <c r="T1547" t="n">
        <v>22343.83</v>
      </c>
      <c r="V1547" t="n">
        <v>7.574109245612703</v>
      </c>
      <c r="W1547" s="12" t="n">
        <v>45025</v>
      </c>
      <c r="X1547" t="n">
        <v>7.5</v>
      </c>
      <c r="Y1547" s="12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2" t="n">
        <v>45012</v>
      </c>
      <c r="H1548" t="inlineStr"/>
      <c r="J1548" t="n">
        <v>22265.88</v>
      </c>
      <c r="L1548" t="n">
        <v>5.574109245612703</v>
      </c>
      <c r="M1548" s="12" t="n">
        <v>45017</v>
      </c>
      <c r="N1548" t="n">
        <v>5.5</v>
      </c>
      <c r="O1548" s="12" t="n">
        <v>45022</v>
      </c>
      <c r="P1548" t="n">
        <v>20</v>
      </c>
      <c r="Q1548" t="inlineStr">
        <is>
          <t>SI</t>
        </is>
      </c>
      <c r="T1548" t="n">
        <v>22265.88</v>
      </c>
      <c r="V1548" t="n">
        <v>7.574109245612703</v>
      </c>
      <c r="W1548" s="12" t="n">
        <v>45019</v>
      </c>
      <c r="X1548" t="n">
        <v>7.5</v>
      </c>
      <c r="Y1548" s="12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2" t="n">
        <v>45001</v>
      </c>
      <c r="H1549" t="inlineStr"/>
      <c r="I1549" t="n">
        <v>18865.24</v>
      </c>
      <c r="L1549" t="n">
        <v>5.574109245612703</v>
      </c>
      <c r="M1549" s="12" t="n">
        <v>45006</v>
      </c>
      <c r="N1549" t="n">
        <v>5.5</v>
      </c>
      <c r="O1549" s="12" t="n">
        <v>45011</v>
      </c>
      <c r="P1549" t="n">
        <v>5</v>
      </c>
      <c r="Q1549" t="inlineStr">
        <is>
          <t>SI</t>
        </is>
      </c>
      <c r="S1549" t="n">
        <v>18865.24</v>
      </c>
      <c r="V1549" t="n">
        <v>7.574109245612703</v>
      </c>
      <c r="W1549" s="12" t="n">
        <v>45008</v>
      </c>
      <c r="X1549" t="n">
        <v>7.5</v>
      </c>
      <c r="Y1549" s="12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2" t="n">
        <v>45001</v>
      </c>
      <c r="H1550" t="inlineStr"/>
      <c r="I1550" t="n">
        <v>5425.54</v>
      </c>
      <c r="L1550" t="n">
        <v>5.574109245612703</v>
      </c>
      <c r="M1550" s="12" t="n">
        <v>45006</v>
      </c>
      <c r="N1550" t="n">
        <v>5.5</v>
      </c>
      <c r="O1550" s="12" t="n">
        <v>45011</v>
      </c>
      <c r="P1550" t="n">
        <v>5</v>
      </c>
      <c r="Q1550" t="inlineStr">
        <is>
          <t>SI</t>
        </is>
      </c>
      <c r="S1550" t="n">
        <v>5425.54</v>
      </c>
      <c r="V1550" t="n">
        <v>7.574109245612703</v>
      </c>
      <c r="W1550" s="12" t="n">
        <v>45008</v>
      </c>
      <c r="X1550" t="n">
        <v>7.5</v>
      </c>
      <c r="Y1550" s="12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2" t="n">
        <v>45001</v>
      </c>
      <c r="H1551" t="inlineStr"/>
      <c r="I1551" t="n">
        <v>24324.47</v>
      </c>
      <c r="L1551" t="n">
        <v>5.574109245612703</v>
      </c>
      <c r="M1551" s="12" t="n">
        <v>45006</v>
      </c>
      <c r="N1551" t="n">
        <v>5.5</v>
      </c>
      <c r="O1551" s="12" t="n">
        <v>45011</v>
      </c>
      <c r="P1551" t="n">
        <v>5</v>
      </c>
      <c r="Q1551" t="inlineStr">
        <is>
          <t>SI</t>
        </is>
      </c>
      <c r="S1551" t="n">
        <v>24324.47</v>
      </c>
      <c r="V1551" t="n">
        <v>7.574109245612703</v>
      </c>
      <c r="W1551" s="12" t="n">
        <v>45008</v>
      </c>
      <c r="X1551" t="n">
        <v>7.5</v>
      </c>
      <c r="Y1551" s="12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2" t="n">
        <v>45005</v>
      </c>
      <c r="H1552" t="inlineStr"/>
      <c r="I1552" t="n">
        <v>24078.59</v>
      </c>
      <c r="L1552" t="n">
        <v>5.574109245612703</v>
      </c>
      <c r="M1552" s="12" t="n">
        <v>45010</v>
      </c>
      <c r="N1552" t="n">
        <v>5.5</v>
      </c>
      <c r="O1552" s="12" t="n">
        <v>45015</v>
      </c>
      <c r="P1552" t="n">
        <v>1</v>
      </c>
      <c r="Q1552" t="inlineStr">
        <is>
          <t>Mes 4</t>
        </is>
      </c>
      <c r="T1552" t="n">
        <v>24078.59</v>
      </c>
      <c r="V1552" t="n">
        <v>7.574109245612703</v>
      </c>
      <c r="W1552" s="12" t="n">
        <v>45012</v>
      </c>
      <c r="X1552" t="n">
        <v>7.5</v>
      </c>
      <c r="Y1552" s="12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2" t="n">
        <v>45001</v>
      </c>
      <c r="H1553" t="inlineStr"/>
      <c r="I1553" t="n">
        <v>24000</v>
      </c>
      <c r="L1553" t="n">
        <v>5.574109245612703</v>
      </c>
      <c r="M1553" s="12" t="n">
        <v>45006</v>
      </c>
      <c r="N1553" t="n">
        <v>5.5</v>
      </c>
      <c r="O1553" s="12" t="n">
        <v>45011</v>
      </c>
      <c r="P1553" t="n">
        <v>5</v>
      </c>
      <c r="Q1553" t="inlineStr">
        <is>
          <t>SI</t>
        </is>
      </c>
      <c r="S1553" t="n">
        <v>24000</v>
      </c>
      <c r="V1553" t="n">
        <v>7.574109245612703</v>
      </c>
      <c r="W1553" s="12" t="n">
        <v>45008</v>
      </c>
      <c r="X1553" t="n">
        <v>7.5</v>
      </c>
      <c r="Y1553" s="12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2" t="n">
        <v>45038</v>
      </c>
      <c r="H1554" t="inlineStr"/>
      <c r="K1554" t="n">
        <v>24000</v>
      </c>
      <c r="L1554" t="n">
        <v>5.142011834319526</v>
      </c>
      <c r="M1554" s="12" t="n">
        <v>45043</v>
      </c>
      <c r="N1554" t="n">
        <v>7.5</v>
      </c>
      <c r="O1554" s="13" t="n">
        <v>45050</v>
      </c>
      <c r="P1554" t="n">
        <v>23</v>
      </c>
      <c r="Q1554" t="inlineStr">
        <is>
          <t>SI</t>
        </is>
      </c>
      <c r="U1554" s="14" t="n">
        <v>24000</v>
      </c>
      <c r="V1554" t="n">
        <v>7.142011834319526</v>
      </c>
      <c r="W1554" s="12" t="n">
        <v>45045</v>
      </c>
      <c r="X1554" t="n">
        <v>9.5</v>
      </c>
      <c r="Y1554" s="12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2" t="n">
        <v>44994</v>
      </c>
      <c r="H1555" t="inlineStr"/>
      <c r="I1555" t="n">
        <v>24015.35</v>
      </c>
      <c r="L1555" t="n">
        <v>5.449612403100775</v>
      </c>
      <c r="M1555" s="12" t="n">
        <v>44999</v>
      </c>
      <c r="N1555" t="n">
        <v>10</v>
      </c>
      <c r="O1555" s="12" t="n">
        <v>45009</v>
      </c>
      <c r="P1555" t="n">
        <v>6</v>
      </c>
      <c r="Q1555" t="inlineStr">
        <is>
          <t>SI</t>
        </is>
      </c>
      <c r="S1555" t="n">
        <v>24015.35</v>
      </c>
      <c r="V1555" t="n">
        <v>7.449612403100775</v>
      </c>
      <c r="W1555" s="12" t="n">
        <v>45001</v>
      </c>
      <c r="X1555" t="n">
        <v>12</v>
      </c>
      <c r="Y1555" s="12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2" t="n">
        <v>44990</v>
      </c>
      <c r="H1556" t="inlineStr"/>
      <c r="I1556" t="n">
        <v>20006.96</v>
      </c>
      <c r="L1556" t="n">
        <v>5.142011834319526</v>
      </c>
      <c r="M1556" s="12" t="n">
        <v>44995</v>
      </c>
      <c r="N1556" t="n">
        <v>7.5</v>
      </c>
      <c r="O1556" s="12" t="n">
        <v>45002</v>
      </c>
      <c r="P1556" t="n">
        <v>12</v>
      </c>
      <c r="Q1556" t="inlineStr">
        <is>
          <t>SI</t>
        </is>
      </c>
      <c r="S1556" t="n">
        <v>20006.96</v>
      </c>
      <c r="V1556" t="n">
        <v>7.142011834319526</v>
      </c>
      <c r="W1556" s="12" t="n">
        <v>44997</v>
      </c>
      <c r="X1556" t="n">
        <v>9.5</v>
      </c>
      <c r="Y1556" s="12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2" t="n">
        <v>45022</v>
      </c>
      <c r="H1557" t="inlineStr"/>
      <c r="J1557" t="n">
        <v>12011.59</v>
      </c>
      <c r="L1557" t="n">
        <v>4.830303030303031</v>
      </c>
      <c r="M1557" s="12" t="n">
        <v>45026</v>
      </c>
      <c r="N1557" t="n">
        <v>15</v>
      </c>
      <c r="O1557" s="12" t="n">
        <v>45041</v>
      </c>
      <c r="P1557" t="n">
        <v>4</v>
      </c>
      <c r="Q1557" t="inlineStr">
        <is>
          <t>SI</t>
        </is>
      </c>
      <c r="T1557" t="n">
        <v>12011.59</v>
      </c>
      <c r="V1557" t="n">
        <v>6.830303030303031</v>
      </c>
      <c r="W1557" s="12" t="n">
        <v>45028</v>
      </c>
      <c r="X1557" t="n">
        <v>17</v>
      </c>
      <c r="Y1557" s="12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2" t="n">
        <v>45022</v>
      </c>
      <c r="H1558" t="inlineStr"/>
      <c r="J1558" t="n">
        <v>3008.68</v>
      </c>
      <c r="L1558" t="n">
        <v>4.830303030303031</v>
      </c>
      <c r="M1558" s="12" t="n">
        <v>45026</v>
      </c>
      <c r="N1558" t="n">
        <v>15</v>
      </c>
      <c r="O1558" s="12" t="n">
        <v>45041</v>
      </c>
      <c r="P1558" t="n">
        <v>4</v>
      </c>
      <c r="Q1558" t="inlineStr">
        <is>
          <t>SI</t>
        </is>
      </c>
      <c r="T1558" t="n">
        <v>3008.68</v>
      </c>
      <c r="V1558" t="n">
        <v>6.830303030303031</v>
      </c>
      <c r="W1558" s="12" t="n">
        <v>45028</v>
      </c>
      <c r="X1558" t="n">
        <v>17</v>
      </c>
      <c r="Y1558" s="12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2" t="n">
        <v>45022</v>
      </c>
      <c r="H1559" t="inlineStr"/>
      <c r="J1559" t="n">
        <v>7000</v>
      </c>
      <c r="L1559" t="n">
        <v>4.830303030303031</v>
      </c>
      <c r="M1559" s="12" t="n">
        <v>45026</v>
      </c>
      <c r="N1559" t="n">
        <v>15</v>
      </c>
      <c r="O1559" s="12" t="n">
        <v>45041</v>
      </c>
      <c r="P1559" t="n">
        <v>4</v>
      </c>
      <c r="Q1559" t="inlineStr">
        <is>
          <t>SI</t>
        </is>
      </c>
      <c r="T1559" t="n">
        <v>7000</v>
      </c>
      <c r="V1559" t="n">
        <v>6.830303030303031</v>
      </c>
      <c r="W1559" s="12" t="n">
        <v>45028</v>
      </c>
      <c r="X1559" t="n">
        <v>17</v>
      </c>
      <c r="Y1559" s="12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2" t="n">
        <v>45022</v>
      </c>
      <c r="H1560" t="inlineStr"/>
      <c r="J1560" t="n">
        <v>2012.19</v>
      </c>
      <c r="L1560" t="n">
        <v>4.830303030303031</v>
      </c>
      <c r="M1560" s="12" t="n">
        <v>45026</v>
      </c>
      <c r="N1560" t="n">
        <v>15</v>
      </c>
      <c r="O1560" s="12" t="n">
        <v>45041</v>
      </c>
      <c r="P1560" t="n">
        <v>4</v>
      </c>
      <c r="Q1560" t="inlineStr">
        <is>
          <t>SI</t>
        </is>
      </c>
      <c r="T1560" t="n">
        <v>2012.19</v>
      </c>
      <c r="V1560" t="n">
        <v>6.830303030303031</v>
      </c>
      <c r="W1560" s="12" t="n">
        <v>45028</v>
      </c>
      <c r="X1560" t="n">
        <v>17</v>
      </c>
      <c r="Y1560" s="12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2" t="n">
        <v>44988</v>
      </c>
      <c r="H1561" t="inlineStr"/>
      <c r="I1561" t="n">
        <v>21000</v>
      </c>
      <c r="L1561" t="n">
        <v>5.142011834319526</v>
      </c>
      <c r="M1561" s="12" t="n">
        <v>44993</v>
      </c>
      <c r="N1561" t="n">
        <v>7.5</v>
      </c>
      <c r="O1561" s="12" t="n">
        <v>45000</v>
      </c>
      <c r="P1561" t="n">
        <v>14</v>
      </c>
      <c r="Q1561" t="inlineStr">
        <is>
          <t>SI</t>
        </is>
      </c>
      <c r="S1561" t="n">
        <v>21000</v>
      </c>
      <c r="V1561" t="n">
        <v>7.142011834319526</v>
      </c>
      <c r="W1561" s="12" t="n">
        <v>44995</v>
      </c>
      <c r="X1561" t="n">
        <v>9.5</v>
      </c>
      <c r="Y1561" s="12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2" t="n">
        <v>44988</v>
      </c>
      <c r="H1562" t="inlineStr"/>
      <c r="I1562" t="n">
        <v>21600</v>
      </c>
      <c r="L1562" t="n">
        <v>5.142011834319526</v>
      </c>
      <c r="M1562" s="12" t="n">
        <v>44993</v>
      </c>
      <c r="N1562" t="n">
        <v>7.5</v>
      </c>
      <c r="O1562" s="12" t="n">
        <v>45000</v>
      </c>
      <c r="P1562" t="n">
        <v>14</v>
      </c>
      <c r="Q1562" t="inlineStr">
        <is>
          <t>SI</t>
        </is>
      </c>
      <c r="S1562" t="n">
        <v>21600</v>
      </c>
      <c r="V1562" t="n">
        <v>7.142011834319526</v>
      </c>
      <c r="W1562" s="12" t="n">
        <v>44995</v>
      </c>
      <c r="X1562" t="n">
        <v>9.5</v>
      </c>
      <c r="Y1562" s="12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2" t="n">
        <v>44988</v>
      </c>
      <c r="H1563" t="inlineStr"/>
      <c r="I1563" t="n">
        <v>21600</v>
      </c>
      <c r="L1563" t="n">
        <v>5.142011834319526</v>
      </c>
      <c r="M1563" s="12" t="n">
        <v>44993</v>
      </c>
      <c r="N1563" t="n">
        <v>7.5</v>
      </c>
      <c r="O1563" s="12" t="n">
        <v>45000</v>
      </c>
      <c r="P1563" t="n">
        <v>14</v>
      </c>
      <c r="Q1563" t="inlineStr">
        <is>
          <t>SI</t>
        </is>
      </c>
      <c r="S1563" t="n">
        <v>21600</v>
      </c>
      <c r="V1563" t="n">
        <v>7.142011834319526</v>
      </c>
      <c r="W1563" s="12" t="n">
        <v>44995</v>
      </c>
      <c r="X1563" t="n">
        <v>9.5</v>
      </c>
      <c r="Y1563" s="12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2" t="n">
        <v>44997</v>
      </c>
      <c r="H1564" t="inlineStr"/>
      <c r="I1564" t="n">
        <v>22800</v>
      </c>
      <c r="L1564" t="n">
        <v>5.142011834319526</v>
      </c>
      <c r="M1564" s="12" t="n">
        <v>45002</v>
      </c>
      <c r="N1564" t="n">
        <v>7.5</v>
      </c>
      <c r="O1564" s="12" t="n">
        <v>45009</v>
      </c>
      <c r="P1564" t="n">
        <v>6</v>
      </c>
      <c r="Q1564" t="inlineStr">
        <is>
          <t>SI</t>
        </is>
      </c>
      <c r="S1564" t="n">
        <v>22800</v>
      </c>
      <c r="V1564" t="n">
        <v>7.142011834319526</v>
      </c>
      <c r="W1564" s="12" t="n">
        <v>45004</v>
      </c>
      <c r="X1564" t="n">
        <v>9.5</v>
      </c>
      <c r="Y1564" s="12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2" t="n">
        <v>44988</v>
      </c>
      <c r="H1565" t="inlineStr"/>
      <c r="I1565" t="n">
        <v>21600</v>
      </c>
      <c r="L1565" t="n">
        <v>5.142011834319526</v>
      </c>
      <c r="M1565" s="12" t="n">
        <v>44993</v>
      </c>
      <c r="N1565" t="n">
        <v>7.5</v>
      </c>
      <c r="O1565" s="12" t="n">
        <v>45000</v>
      </c>
      <c r="P1565" t="n">
        <v>14</v>
      </c>
      <c r="Q1565" t="inlineStr">
        <is>
          <t>SI</t>
        </is>
      </c>
      <c r="S1565" t="n">
        <v>21600</v>
      </c>
      <c r="V1565" t="n">
        <v>7.142011834319526</v>
      </c>
      <c r="W1565" s="12" t="n">
        <v>44995</v>
      </c>
      <c r="X1565" t="n">
        <v>9.5</v>
      </c>
      <c r="Y1565" s="12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2" t="n">
        <v>44988</v>
      </c>
      <c r="H1566" t="inlineStr"/>
      <c r="I1566" t="n">
        <v>21600</v>
      </c>
      <c r="L1566" t="n">
        <v>5.142011834319526</v>
      </c>
      <c r="M1566" s="12" t="n">
        <v>44993</v>
      </c>
      <c r="N1566" t="n">
        <v>7.5</v>
      </c>
      <c r="O1566" s="12" t="n">
        <v>45000</v>
      </c>
      <c r="P1566" t="n">
        <v>14</v>
      </c>
      <c r="Q1566" t="inlineStr">
        <is>
          <t>SI</t>
        </is>
      </c>
      <c r="S1566" t="n">
        <v>21600</v>
      </c>
      <c r="V1566" t="n">
        <v>7.142011834319526</v>
      </c>
      <c r="W1566" s="12" t="n">
        <v>44995</v>
      </c>
      <c r="X1566" t="n">
        <v>9.5</v>
      </c>
      <c r="Y1566" s="12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2" t="n">
        <v>44988</v>
      </c>
      <c r="H1567" t="inlineStr"/>
      <c r="I1567" t="n">
        <v>21600</v>
      </c>
      <c r="L1567" t="n">
        <v>5.142011834319526</v>
      </c>
      <c r="M1567" s="12" t="n">
        <v>44993</v>
      </c>
      <c r="N1567" t="n">
        <v>7.5</v>
      </c>
      <c r="O1567" s="12" t="n">
        <v>45000</v>
      </c>
      <c r="P1567" t="n">
        <v>14</v>
      </c>
      <c r="Q1567" t="inlineStr">
        <is>
          <t>SI</t>
        </is>
      </c>
      <c r="S1567" t="n">
        <v>21600</v>
      </c>
      <c r="V1567" t="n">
        <v>7.142011834319526</v>
      </c>
      <c r="W1567" s="12" t="n">
        <v>44995</v>
      </c>
      <c r="X1567" t="n">
        <v>9.5</v>
      </c>
      <c r="Y1567" s="12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2" t="n">
        <v>45022</v>
      </c>
      <c r="H1568" t="inlineStr"/>
      <c r="J1568" t="n">
        <v>6027.46</v>
      </c>
      <c r="L1568" t="n">
        <v>4.830303030303031</v>
      </c>
      <c r="M1568" s="12" t="n">
        <v>45026</v>
      </c>
      <c r="N1568" t="n">
        <v>15</v>
      </c>
      <c r="O1568" s="12" t="n">
        <v>45041</v>
      </c>
      <c r="P1568" t="n">
        <v>4</v>
      </c>
      <c r="Q1568" t="inlineStr">
        <is>
          <t>SI</t>
        </is>
      </c>
      <c r="T1568" t="n">
        <v>6027.46</v>
      </c>
      <c r="V1568" t="n">
        <v>6.830303030303031</v>
      </c>
      <c r="W1568" s="12" t="n">
        <v>45028</v>
      </c>
      <c r="X1568" t="n">
        <v>17</v>
      </c>
      <c r="Y1568" s="12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2" t="n">
        <v>45022</v>
      </c>
      <c r="H1569" t="inlineStr"/>
      <c r="J1569" t="n">
        <v>10304.12</v>
      </c>
      <c r="L1569" t="n">
        <v>4.830303030303031</v>
      </c>
      <c r="M1569" s="12" t="n">
        <v>45026</v>
      </c>
      <c r="N1569" t="n">
        <v>15</v>
      </c>
      <c r="O1569" s="12" t="n">
        <v>45041</v>
      </c>
      <c r="P1569" t="n">
        <v>4</v>
      </c>
      <c r="Q1569" t="inlineStr">
        <is>
          <t>SI</t>
        </is>
      </c>
      <c r="T1569" t="n">
        <v>10304.12</v>
      </c>
      <c r="V1569" t="n">
        <v>6.830303030303031</v>
      </c>
      <c r="W1569" s="12" t="n">
        <v>45028</v>
      </c>
      <c r="X1569" t="n">
        <v>17</v>
      </c>
      <c r="Y1569" s="12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2" t="n">
        <v>45022</v>
      </c>
      <c r="H1570" t="inlineStr"/>
      <c r="J1570" t="n">
        <v>5012</v>
      </c>
      <c r="L1570" t="n">
        <v>4.830303030303031</v>
      </c>
      <c r="M1570" s="12" t="n">
        <v>45026</v>
      </c>
      <c r="N1570" t="n">
        <v>15</v>
      </c>
      <c r="O1570" s="12" t="n">
        <v>45041</v>
      </c>
      <c r="P1570" t="n">
        <v>4</v>
      </c>
      <c r="Q1570" t="inlineStr">
        <is>
          <t>SI</t>
        </is>
      </c>
      <c r="T1570" t="n">
        <v>5012</v>
      </c>
      <c r="V1570" t="n">
        <v>6.830303030303031</v>
      </c>
      <c r="W1570" s="12" t="n">
        <v>45028</v>
      </c>
      <c r="X1570" t="n">
        <v>17</v>
      </c>
      <c r="Y1570" s="12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2" t="n">
        <v>45022</v>
      </c>
      <c r="H1571" t="inlineStr"/>
      <c r="J1571" t="n">
        <v>1000</v>
      </c>
      <c r="L1571" t="n">
        <v>4.830303030303031</v>
      </c>
      <c r="M1571" s="12" t="n">
        <v>45026</v>
      </c>
      <c r="N1571" t="n">
        <v>15</v>
      </c>
      <c r="O1571" s="12" t="n">
        <v>45041</v>
      </c>
      <c r="P1571" t="n">
        <v>4</v>
      </c>
      <c r="Q1571" t="inlineStr">
        <is>
          <t>SI</t>
        </is>
      </c>
      <c r="T1571" t="n">
        <v>1000</v>
      </c>
      <c r="V1571" t="n">
        <v>6.830303030303031</v>
      </c>
      <c r="W1571" s="12" t="n">
        <v>45028</v>
      </c>
      <c r="X1571" t="n">
        <v>17</v>
      </c>
      <c r="Y1571" s="12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2" t="n">
        <v>45022</v>
      </c>
      <c r="H1572" t="inlineStr"/>
      <c r="J1572" t="n">
        <v>1501.77</v>
      </c>
      <c r="L1572" t="n">
        <v>4.830303030303031</v>
      </c>
      <c r="M1572" s="12" t="n">
        <v>45026</v>
      </c>
      <c r="N1572" t="n">
        <v>15</v>
      </c>
      <c r="O1572" s="12" t="n">
        <v>45041</v>
      </c>
      <c r="P1572" t="n">
        <v>4</v>
      </c>
      <c r="Q1572" t="inlineStr">
        <is>
          <t>SI</t>
        </is>
      </c>
      <c r="T1572" t="n">
        <v>1501.77</v>
      </c>
      <c r="V1572" t="n">
        <v>6.830303030303031</v>
      </c>
      <c r="W1572" s="12" t="n">
        <v>45028</v>
      </c>
      <c r="X1572" t="n">
        <v>17</v>
      </c>
      <c r="Y1572" s="12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2" t="n">
        <v>45005</v>
      </c>
      <c r="H1573" t="inlineStr"/>
      <c r="J1573" t="n">
        <v>2001.57</v>
      </c>
      <c r="L1573" t="n">
        <v>4.830303030303031</v>
      </c>
      <c r="M1573" s="12" t="n">
        <v>45009</v>
      </c>
      <c r="N1573" t="n">
        <v>15</v>
      </c>
      <c r="O1573" s="12" t="n">
        <v>45024</v>
      </c>
      <c r="P1573" t="n">
        <v>18</v>
      </c>
      <c r="Q1573" t="inlineStr">
        <is>
          <t>SI</t>
        </is>
      </c>
      <c r="T1573" t="n">
        <v>2001.57</v>
      </c>
      <c r="V1573" t="n">
        <v>6.830303030303031</v>
      </c>
      <c r="W1573" s="12" t="n">
        <v>45011</v>
      </c>
      <c r="X1573" t="n">
        <v>17</v>
      </c>
      <c r="Y1573" s="12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2" t="n">
        <v>45005</v>
      </c>
      <c r="H1574" t="inlineStr"/>
      <c r="J1574" t="n">
        <v>5000</v>
      </c>
      <c r="L1574" t="n">
        <v>4.830303030303031</v>
      </c>
      <c r="M1574" s="12" t="n">
        <v>45009</v>
      </c>
      <c r="N1574" t="n">
        <v>15</v>
      </c>
      <c r="O1574" s="12" t="n">
        <v>45024</v>
      </c>
      <c r="P1574" t="n">
        <v>18</v>
      </c>
      <c r="Q1574" t="inlineStr">
        <is>
          <t>SI</t>
        </is>
      </c>
      <c r="T1574" t="n">
        <v>5000</v>
      </c>
      <c r="V1574" t="n">
        <v>6.830303030303031</v>
      </c>
      <c r="W1574" s="12" t="n">
        <v>45011</v>
      </c>
      <c r="X1574" t="n">
        <v>17</v>
      </c>
      <c r="Y1574" s="12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2" t="n">
        <v>45005</v>
      </c>
      <c r="H1575" t="inlineStr"/>
      <c r="J1575" t="n">
        <v>5003.71</v>
      </c>
      <c r="L1575" t="n">
        <v>4.830303030303031</v>
      </c>
      <c r="M1575" s="12" t="n">
        <v>45009</v>
      </c>
      <c r="N1575" t="n">
        <v>15</v>
      </c>
      <c r="O1575" s="12" t="n">
        <v>45024</v>
      </c>
      <c r="P1575" t="n">
        <v>18</v>
      </c>
      <c r="Q1575" t="inlineStr">
        <is>
          <t>SI</t>
        </is>
      </c>
      <c r="T1575" t="n">
        <v>5003.71</v>
      </c>
      <c r="V1575" t="n">
        <v>6.830303030303031</v>
      </c>
      <c r="W1575" s="12" t="n">
        <v>45011</v>
      </c>
      <c r="X1575" t="n">
        <v>17</v>
      </c>
      <c r="Y1575" s="12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2" t="n">
        <v>45005</v>
      </c>
      <c r="H1576" t="inlineStr"/>
      <c r="J1576" t="n">
        <v>3005.39</v>
      </c>
      <c r="L1576" t="n">
        <v>4.830303030303031</v>
      </c>
      <c r="M1576" s="12" t="n">
        <v>45009</v>
      </c>
      <c r="N1576" t="n">
        <v>15</v>
      </c>
      <c r="O1576" s="12" t="n">
        <v>45024</v>
      </c>
      <c r="P1576" t="n">
        <v>18</v>
      </c>
      <c r="Q1576" t="inlineStr">
        <is>
          <t>SI</t>
        </is>
      </c>
      <c r="T1576" t="n">
        <v>3005.39</v>
      </c>
      <c r="V1576" t="n">
        <v>6.830303030303031</v>
      </c>
      <c r="W1576" s="12" t="n">
        <v>45011</v>
      </c>
      <c r="X1576" t="n">
        <v>17</v>
      </c>
      <c r="Y1576" s="12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2" t="n">
        <v>45005</v>
      </c>
      <c r="H1577" t="inlineStr"/>
      <c r="J1577" t="n">
        <v>4012.78</v>
      </c>
      <c r="L1577" t="n">
        <v>4.830303030303031</v>
      </c>
      <c r="M1577" s="12" t="n">
        <v>45009</v>
      </c>
      <c r="N1577" t="n">
        <v>15</v>
      </c>
      <c r="O1577" s="12" t="n">
        <v>45024</v>
      </c>
      <c r="P1577" t="n">
        <v>18</v>
      </c>
      <c r="Q1577" t="inlineStr">
        <is>
          <t>SI</t>
        </is>
      </c>
      <c r="T1577" t="n">
        <v>4012.78</v>
      </c>
      <c r="V1577" t="n">
        <v>6.830303030303031</v>
      </c>
      <c r="W1577" s="12" t="n">
        <v>45011</v>
      </c>
      <c r="X1577" t="n">
        <v>17</v>
      </c>
      <c r="Y1577" s="12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2" t="n">
        <v>45005</v>
      </c>
      <c r="H1578" t="inlineStr"/>
      <c r="J1578" t="n">
        <v>5037.13</v>
      </c>
      <c r="L1578" t="n">
        <v>4.830303030303031</v>
      </c>
      <c r="M1578" s="12" t="n">
        <v>45009</v>
      </c>
      <c r="N1578" t="n">
        <v>15</v>
      </c>
      <c r="O1578" s="12" t="n">
        <v>45024</v>
      </c>
      <c r="P1578" t="n">
        <v>18</v>
      </c>
      <c r="Q1578" t="inlineStr">
        <is>
          <t>SI</t>
        </is>
      </c>
      <c r="T1578" t="n">
        <v>5037.13</v>
      </c>
      <c r="V1578" t="n">
        <v>6.830303030303031</v>
      </c>
      <c r="W1578" s="12" t="n">
        <v>45011</v>
      </c>
      <c r="X1578" t="n">
        <v>17</v>
      </c>
      <c r="Y1578" s="12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2" t="n">
        <v>44985</v>
      </c>
      <c r="H1579" t="inlineStr"/>
      <c r="I1579" t="n">
        <v>4283.269256</v>
      </c>
      <c r="L1579" t="n">
        <v>7.5</v>
      </c>
      <c r="M1579" s="12" t="n">
        <v>44992</v>
      </c>
      <c r="N1579" t="n">
        <v>9.5</v>
      </c>
      <c r="O1579" s="12" t="n">
        <v>45001</v>
      </c>
      <c r="P1579" t="n">
        <v>13</v>
      </c>
      <c r="Q1579" t="inlineStr">
        <is>
          <t>SI</t>
        </is>
      </c>
      <c r="S1579" t="n">
        <v>4283.269256</v>
      </c>
      <c r="V1579" t="n">
        <v>9.5</v>
      </c>
      <c r="W1579" s="12" t="n">
        <v>44994</v>
      </c>
      <c r="X1579" t="n">
        <v>11.5</v>
      </c>
      <c r="Y1579" s="12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2" t="n">
        <v>44985</v>
      </c>
      <c r="H1580" t="inlineStr"/>
      <c r="I1580" t="n">
        <v>4283.269256</v>
      </c>
      <c r="L1580" t="n">
        <v>7.5</v>
      </c>
      <c r="M1580" s="12" t="n">
        <v>44992</v>
      </c>
      <c r="N1580" t="n">
        <v>9.5</v>
      </c>
      <c r="O1580" s="12" t="n">
        <v>45001</v>
      </c>
      <c r="P1580" t="n">
        <v>13</v>
      </c>
      <c r="Q1580" t="inlineStr">
        <is>
          <t>SI</t>
        </is>
      </c>
      <c r="S1580" t="n">
        <v>4283.269256</v>
      </c>
      <c r="V1580" t="n">
        <v>9.5</v>
      </c>
      <c r="W1580" s="12" t="n">
        <v>44994</v>
      </c>
      <c r="X1580" t="n">
        <v>11.5</v>
      </c>
      <c r="Y1580" s="12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2" t="n">
        <v>44985</v>
      </c>
      <c r="H1581" t="inlineStr"/>
      <c r="I1581" t="n">
        <v>3671.373648</v>
      </c>
      <c r="L1581" t="n">
        <v>7.5</v>
      </c>
      <c r="M1581" s="12" t="n">
        <v>44992</v>
      </c>
      <c r="N1581" t="n">
        <v>9.5</v>
      </c>
      <c r="O1581" s="12" t="n">
        <v>45001</v>
      </c>
      <c r="P1581" t="n">
        <v>13</v>
      </c>
      <c r="Q1581" t="inlineStr">
        <is>
          <t>SI</t>
        </is>
      </c>
      <c r="S1581" t="n">
        <v>3671.373648</v>
      </c>
      <c r="V1581" t="n">
        <v>9.5</v>
      </c>
      <c r="W1581" s="12" t="n">
        <v>44994</v>
      </c>
      <c r="X1581" t="n">
        <v>11.5</v>
      </c>
      <c r="Y1581" s="12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2" t="n">
        <v>44985</v>
      </c>
      <c r="H1582" t="inlineStr"/>
      <c r="I1582" t="n">
        <v>1223.791216</v>
      </c>
      <c r="L1582" t="n">
        <v>7.5</v>
      </c>
      <c r="M1582" s="12" t="n">
        <v>44992</v>
      </c>
      <c r="N1582" t="n">
        <v>9.5</v>
      </c>
      <c r="O1582" s="12" t="n">
        <v>45001</v>
      </c>
      <c r="P1582" t="n">
        <v>13</v>
      </c>
      <c r="Q1582" t="inlineStr">
        <is>
          <t>SI</t>
        </is>
      </c>
      <c r="S1582" t="n">
        <v>1223.791216</v>
      </c>
      <c r="V1582" t="n">
        <v>9.5</v>
      </c>
      <c r="W1582" s="12" t="n">
        <v>44994</v>
      </c>
      <c r="X1582" t="n">
        <v>11.5</v>
      </c>
      <c r="Y1582" s="12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2" t="n">
        <v>45005</v>
      </c>
      <c r="H1583" t="inlineStr"/>
      <c r="J1583" t="n">
        <v>1000</v>
      </c>
      <c r="L1583" t="n">
        <v>4.830303030303031</v>
      </c>
      <c r="M1583" s="12" t="n">
        <v>45009</v>
      </c>
      <c r="N1583" t="n">
        <v>15</v>
      </c>
      <c r="O1583" s="12" t="n">
        <v>45024</v>
      </c>
      <c r="P1583" t="n">
        <v>18</v>
      </c>
      <c r="Q1583" t="inlineStr">
        <is>
          <t>SI</t>
        </is>
      </c>
      <c r="T1583" t="n">
        <v>1000</v>
      </c>
      <c r="V1583" t="n">
        <v>6.830303030303031</v>
      </c>
      <c r="W1583" s="12" t="n">
        <v>45011</v>
      </c>
      <c r="X1583" t="n">
        <v>17</v>
      </c>
      <c r="Y1583" s="12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2" t="n">
        <v>45005</v>
      </c>
      <c r="H1584" t="inlineStr"/>
      <c r="J1584" t="n">
        <v>3987.08</v>
      </c>
      <c r="L1584" t="n">
        <v>4.830303030303031</v>
      </c>
      <c r="M1584" s="12" t="n">
        <v>45009</v>
      </c>
      <c r="N1584" t="n">
        <v>15</v>
      </c>
      <c r="O1584" s="12" t="n">
        <v>45024</v>
      </c>
      <c r="P1584" t="n">
        <v>18</v>
      </c>
      <c r="Q1584" t="inlineStr">
        <is>
          <t>SI</t>
        </is>
      </c>
      <c r="T1584" t="n">
        <v>3987.08</v>
      </c>
      <c r="V1584" t="n">
        <v>6.830303030303031</v>
      </c>
      <c r="W1584" s="12" t="n">
        <v>45011</v>
      </c>
      <c r="X1584" t="n">
        <v>17</v>
      </c>
      <c r="Y1584" s="12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2" t="n">
        <v>45005</v>
      </c>
      <c r="H1585" t="inlineStr"/>
      <c r="J1585" t="n">
        <v>5014</v>
      </c>
      <c r="L1585" t="n">
        <v>4.830303030303031</v>
      </c>
      <c r="M1585" s="12" t="n">
        <v>45009</v>
      </c>
      <c r="N1585" t="n">
        <v>15</v>
      </c>
      <c r="O1585" s="12" t="n">
        <v>45024</v>
      </c>
      <c r="P1585" t="n">
        <v>18</v>
      </c>
      <c r="Q1585" t="inlineStr">
        <is>
          <t>SI</t>
        </is>
      </c>
      <c r="T1585" t="n">
        <v>5014</v>
      </c>
      <c r="V1585" t="n">
        <v>6.830303030303031</v>
      </c>
      <c r="W1585" s="12" t="n">
        <v>45011</v>
      </c>
      <c r="X1585" t="n">
        <v>17</v>
      </c>
      <c r="Y1585" s="12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2" t="n">
        <v>45005</v>
      </c>
      <c r="H1586" t="inlineStr"/>
      <c r="J1586" t="n">
        <v>1000</v>
      </c>
      <c r="L1586" t="n">
        <v>4.830303030303031</v>
      </c>
      <c r="M1586" s="12" t="n">
        <v>45009</v>
      </c>
      <c r="N1586" t="n">
        <v>15</v>
      </c>
      <c r="O1586" s="12" t="n">
        <v>45024</v>
      </c>
      <c r="P1586" t="n">
        <v>18</v>
      </c>
      <c r="Q1586" t="inlineStr">
        <is>
          <t>SI</t>
        </is>
      </c>
      <c r="T1586" t="n">
        <v>1000</v>
      </c>
      <c r="V1586" t="n">
        <v>6.830303030303031</v>
      </c>
      <c r="W1586" s="12" t="n">
        <v>45011</v>
      </c>
      <c r="X1586" t="n">
        <v>17</v>
      </c>
      <c r="Y1586" s="12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2" t="n">
        <v>45005</v>
      </c>
      <c r="H1587" t="inlineStr"/>
      <c r="J1587" t="n">
        <v>6005.66</v>
      </c>
      <c r="L1587" t="n">
        <v>4.830303030303031</v>
      </c>
      <c r="M1587" s="12" t="n">
        <v>45009</v>
      </c>
      <c r="N1587" t="n">
        <v>15</v>
      </c>
      <c r="O1587" s="12" t="n">
        <v>45024</v>
      </c>
      <c r="P1587" t="n">
        <v>18</v>
      </c>
      <c r="Q1587" t="inlineStr">
        <is>
          <t>SI</t>
        </is>
      </c>
      <c r="T1587" t="n">
        <v>6005.66</v>
      </c>
      <c r="V1587" t="n">
        <v>6.830303030303031</v>
      </c>
      <c r="W1587" s="12" t="n">
        <v>45011</v>
      </c>
      <c r="X1587" t="n">
        <v>17</v>
      </c>
      <c r="Y1587" s="12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2" t="n">
        <v>45005</v>
      </c>
      <c r="H1588" t="inlineStr"/>
      <c r="J1588" t="n">
        <v>6996.94</v>
      </c>
      <c r="L1588" t="n">
        <v>4.830303030303031</v>
      </c>
      <c r="M1588" s="12" t="n">
        <v>45009</v>
      </c>
      <c r="N1588" t="n">
        <v>15</v>
      </c>
      <c r="O1588" s="12" t="n">
        <v>45024</v>
      </c>
      <c r="P1588" t="n">
        <v>18</v>
      </c>
      <c r="Q1588" t="inlineStr">
        <is>
          <t>SI</t>
        </is>
      </c>
      <c r="T1588" t="n">
        <v>6996.94</v>
      </c>
      <c r="V1588" t="n">
        <v>6.830303030303031</v>
      </c>
      <c r="W1588" s="12" t="n">
        <v>45011</v>
      </c>
      <c r="X1588" t="n">
        <v>17</v>
      </c>
      <c r="Y1588" s="12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2" t="n">
        <v>45011</v>
      </c>
      <c r="H1589" t="inlineStr"/>
      <c r="J1589" t="n">
        <v>24165.3</v>
      </c>
      <c r="L1589" t="n">
        <v>5.574109245612703</v>
      </c>
      <c r="M1589" s="12" t="n">
        <v>45016</v>
      </c>
      <c r="N1589" t="n">
        <v>5.5</v>
      </c>
      <c r="O1589" s="12" t="n">
        <v>45021</v>
      </c>
      <c r="P1589" t="n">
        <v>21</v>
      </c>
      <c r="Q1589" t="inlineStr">
        <is>
          <t>SI</t>
        </is>
      </c>
      <c r="T1589" t="n">
        <v>24165.3</v>
      </c>
      <c r="V1589" t="n">
        <v>7.574109245612703</v>
      </c>
      <c r="W1589" s="12" t="n">
        <v>45018</v>
      </c>
      <c r="X1589" t="n">
        <v>7.5</v>
      </c>
      <c r="Y1589" s="12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2" t="n">
        <v>45007</v>
      </c>
      <c r="H1590" t="inlineStr"/>
      <c r="J1590" t="n">
        <v>24210</v>
      </c>
      <c r="L1590" t="n">
        <v>5.574109245612703</v>
      </c>
      <c r="M1590" s="12" t="n">
        <v>45012</v>
      </c>
      <c r="N1590" t="n">
        <v>5.5</v>
      </c>
      <c r="O1590" s="12" t="n">
        <v>45017</v>
      </c>
      <c r="P1590" t="n">
        <v>23</v>
      </c>
      <c r="Q1590" t="inlineStr">
        <is>
          <t>SI</t>
        </is>
      </c>
      <c r="T1590" t="n">
        <v>24210</v>
      </c>
      <c r="V1590" t="n">
        <v>7.574109245612703</v>
      </c>
      <c r="W1590" s="12" t="n">
        <v>45014</v>
      </c>
      <c r="X1590" t="n">
        <v>7.5</v>
      </c>
      <c r="Y1590" s="12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2" t="n">
        <v>44984</v>
      </c>
      <c r="H1591" t="inlineStr"/>
      <c r="I1591" t="n">
        <v>24017.36</v>
      </c>
      <c r="L1591" t="n">
        <v>5.449612403100775</v>
      </c>
      <c r="M1591" s="12" t="n">
        <v>44989</v>
      </c>
      <c r="N1591" t="n">
        <v>10</v>
      </c>
      <c r="O1591" s="12" t="n">
        <v>44999</v>
      </c>
      <c r="P1591" t="n">
        <v>13</v>
      </c>
      <c r="Q1591" t="inlineStr">
        <is>
          <t>SI</t>
        </is>
      </c>
      <c r="S1591" t="n">
        <v>24017.36</v>
      </c>
      <c r="V1591" t="n">
        <v>7.449612403100775</v>
      </c>
      <c r="W1591" s="12" t="n">
        <v>44991</v>
      </c>
      <c r="X1591" t="n">
        <v>12</v>
      </c>
      <c r="Y1591" s="12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2" t="n">
        <v>45007</v>
      </c>
      <c r="H1592" t="inlineStr"/>
      <c r="J1592" t="n">
        <v>24282</v>
      </c>
      <c r="L1592" t="n">
        <v>5.574109245612703</v>
      </c>
      <c r="M1592" s="12" t="n">
        <v>45012</v>
      </c>
      <c r="N1592" t="n">
        <v>5.5</v>
      </c>
      <c r="O1592" s="12" t="n">
        <v>45017</v>
      </c>
      <c r="P1592" t="n">
        <v>23</v>
      </c>
      <c r="Q1592" t="inlineStr">
        <is>
          <t>SI</t>
        </is>
      </c>
      <c r="T1592" t="n">
        <v>24282</v>
      </c>
      <c r="V1592" t="n">
        <v>7.574109245612703</v>
      </c>
      <c r="W1592" s="12" t="n">
        <v>45014</v>
      </c>
      <c r="X1592" t="n">
        <v>7.5</v>
      </c>
      <c r="Y1592" s="12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2" t="n">
        <v>45007</v>
      </c>
      <c r="H1593" t="inlineStr"/>
      <c r="J1593" t="n">
        <v>24361.07</v>
      </c>
      <c r="L1593" t="n">
        <v>5.574109245612703</v>
      </c>
      <c r="M1593" s="12" t="n">
        <v>45012</v>
      </c>
      <c r="N1593" t="n">
        <v>5.5</v>
      </c>
      <c r="O1593" s="12" t="n">
        <v>45017</v>
      </c>
      <c r="P1593" t="n">
        <v>23</v>
      </c>
      <c r="Q1593" t="inlineStr">
        <is>
          <t>SI</t>
        </is>
      </c>
      <c r="T1593" t="n">
        <v>24361.07</v>
      </c>
      <c r="V1593" t="n">
        <v>7.574109245612703</v>
      </c>
      <c r="W1593" s="12" t="n">
        <v>45014</v>
      </c>
      <c r="X1593" t="n">
        <v>7.5</v>
      </c>
      <c r="Y1593" s="12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2" t="n">
        <v>45007</v>
      </c>
      <c r="H1594" t="inlineStr"/>
      <c r="J1594" t="n">
        <v>24014.21</v>
      </c>
      <c r="L1594" t="n">
        <v>5.574109245612703</v>
      </c>
      <c r="M1594" s="12" t="n">
        <v>45012</v>
      </c>
      <c r="N1594" t="n">
        <v>5.5</v>
      </c>
      <c r="O1594" s="12" t="n">
        <v>45017</v>
      </c>
      <c r="P1594" t="n">
        <v>23</v>
      </c>
      <c r="Q1594" t="inlineStr">
        <is>
          <t>SI</t>
        </is>
      </c>
      <c r="T1594" t="n">
        <v>24014.21</v>
      </c>
      <c r="V1594" t="n">
        <v>7.574109245612703</v>
      </c>
      <c r="W1594" s="12" t="n">
        <v>45014</v>
      </c>
      <c r="X1594" t="n">
        <v>7.5</v>
      </c>
      <c r="Y1594" s="12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2" t="n">
        <v>45017</v>
      </c>
      <c r="H1595" t="inlineStr"/>
      <c r="J1595" t="n">
        <v>24000</v>
      </c>
      <c r="L1595" t="n">
        <v>5.142011834319526</v>
      </c>
      <c r="M1595" s="12" t="n">
        <v>45022</v>
      </c>
      <c r="N1595" t="n">
        <v>7.5</v>
      </c>
      <c r="O1595" s="12" t="n">
        <v>45029</v>
      </c>
      <c r="P1595" t="n">
        <v>13</v>
      </c>
      <c r="Q1595" t="inlineStr">
        <is>
          <t>SI</t>
        </is>
      </c>
      <c r="T1595" t="n">
        <v>24000</v>
      </c>
      <c r="V1595" t="n">
        <v>7.142011834319526</v>
      </c>
      <c r="W1595" s="12" t="n">
        <v>45024</v>
      </c>
      <c r="X1595" t="n">
        <v>9.5</v>
      </c>
      <c r="Y1595" s="12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2" t="n">
        <v>44984</v>
      </c>
      <c r="H1596" t="inlineStr"/>
      <c r="I1596" t="n">
        <v>19987.76</v>
      </c>
      <c r="L1596" t="n">
        <v>5.449612403100775</v>
      </c>
      <c r="M1596" s="12" t="n">
        <v>44989</v>
      </c>
      <c r="N1596" t="n">
        <v>10</v>
      </c>
      <c r="O1596" s="12" t="n">
        <v>44999</v>
      </c>
      <c r="P1596" t="n">
        <v>13</v>
      </c>
      <c r="Q1596" t="inlineStr">
        <is>
          <t>SI</t>
        </is>
      </c>
      <c r="S1596" t="n">
        <v>19987.76</v>
      </c>
      <c r="V1596" t="n">
        <v>7.449612403100775</v>
      </c>
      <c r="W1596" s="12" t="n">
        <v>44991</v>
      </c>
      <c r="X1596" t="n">
        <v>12</v>
      </c>
      <c r="Y1596" s="12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2" t="n">
        <v>44984</v>
      </c>
      <c r="H1597" t="inlineStr"/>
      <c r="I1597" t="n">
        <v>19996.72</v>
      </c>
      <c r="L1597" t="n">
        <v>5.449612403100775</v>
      </c>
      <c r="M1597" s="12" t="n">
        <v>44989</v>
      </c>
      <c r="N1597" t="n">
        <v>10</v>
      </c>
      <c r="O1597" s="12" t="n">
        <v>44999</v>
      </c>
      <c r="P1597" t="n">
        <v>13</v>
      </c>
      <c r="Q1597" t="inlineStr">
        <is>
          <t>SI</t>
        </is>
      </c>
      <c r="S1597" t="n">
        <v>19996.72</v>
      </c>
      <c r="V1597" t="n">
        <v>7.449612403100775</v>
      </c>
      <c r="W1597" s="12" t="n">
        <v>44991</v>
      </c>
      <c r="X1597" t="n">
        <v>12</v>
      </c>
      <c r="Y1597" s="12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2" t="n">
        <v>44992</v>
      </c>
      <c r="H1598" t="inlineStr"/>
      <c r="I1598" t="n">
        <v>23985.94496</v>
      </c>
      <c r="L1598" t="n">
        <v>7.5</v>
      </c>
      <c r="M1598" s="12" t="n">
        <v>44999</v>
      </c>
      <c r="N1598" t="n">
        <v>9.5</v>
      </c>
      <c r="O1598" s="12" t="n">
        <v>45008</v>
      </c>
      <c r="P1598" t="n">
        <v>7</v>
      </c>
      <c r="Q1598" t="inlineStr">
        <is>
          <t>SI</t>
        </is>
      </c>
      <c r="S1598" t="n">
        <v>23985.94496</v>
      </c>
      <c r="V1598" t="n">
        <v>9.5</v>
      </c>
      <c r="W1598" s="12" t="n">
        <v>45001</v>
      </c>
      <c r="X1598" t="n">
        <v>11.5</v>
      </c>
      <c r="Y1598" s="12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2" t="n">
        <v>44993</v>
      </c>
      <c r="H1599" t="inlineStr"/>
      <c r="I1599" t="n">
        <v>19958.048</v>
      </c>
      <c r="L1599" t="n">
        <v>7.5</v>
      </c>
      <c r="M1599" s="12" t="n">
        <v>45000</v>
      </c>
      <c r="N1599" t="n">
        <v>9.5</v>
      </c>
      <c r="O1599" s="12" t="n">
        <v>45009</v>
      </c>
      <c r="P1599" t="n">
        <v>6</v>
      </c>
      <c r="Q1599" t="inlineStr">
        <is>
          <t>SI</t>
        </is>
      </c>
      <c r="S1599" t="n">
        <v>19958.048</v>
      </c>
      <c r="V1599" t="n">
        <v>9.5</v>
      </c>
      <c r="W1599" s="12" t="n">
        <v>45002</v>
      </c>
      <c r="X1599" t="n">
        <v>11.5</v>
      </c>
      <c r="Y1599" s="12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2" t="n">
        <v>44992</v>
      </c>
      <c r="H1600" t="inlineStr"/>
      <c r="I1600" t="n">
        <v>19958.048</v>
      </c>
      <c r="L1600" t="n">
        <v>7.5</v>
      </c>
      <c r="M1600" s="12" t="n">
        <v>44999</v>
      </c>
      <c r="N1600" t="n">
        <v>9.5</v>
      </c>
      <c r="O1600" s="12" t="n">
        <v>45008</v>
      </c>
      <c r="P1600" t="n">
        <v>7</v>
      </c>
      <c r="Q1600" t="inlineStr">
        <is>
          <t>SI</t>
        </is>
      </c>
      <c r="S1600" t="n">
        <v>19958.048</v>
      </c>
      <c r="V1600" t="n">
        <v>9.5</v>
      </c>
      <c r="W1600" s="12" t="n">
        <v>45001</v>
      </c>
      <c r="X1600" t="n">
        <v>11.5</v>
      </c>
      <c r="Y1600" s="12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2" t="n">
        <v>44992</v>
      </c>
      <c r="H1601" t="inlineStr"/>
      <c r="I1601" t="n">
        <v>19958.048</v>
      </c>
      <c r="L1601" t="n">
        <v>7.5</v>
      </c>
      <c r="M1601" s="12" t="n">
        <v>44999</v>
      </c>
      <c r="N1601" t="n">
        <v>9.5</v>
      </c>
      <c r="O1601" s="12" t="n">
        <v>45008</v>
      </c>
      <c r="P1601" t="n">
        <v>7</v>
      </c>
      <c r="Q1601" t="inlineStr">
        <is>
          <t>SI</t>
        </is>
      </c>
      <c r="S1601" t="n">
        <v>19958.048</v>
      </c>
      <c r="V1601" t="n">
        <v>9.5</v>
      </c>
      <c r="W1601" s="12" t="n">
        <v>45001</v>
      </c>
      <c r="X1601" t="n">
        <v>11.5</v>
      </c>
      <c r="Y1601" s="12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2" t="n">
        <v>44985</v>
      </c>
      <c r="H1602" t="inlineStr"/>
      <c r="I1602" t="n">
        <v>24009.9309</v>
      </c>
      <c r="L1602" t="n">
        <v>7.5</v>
      </c>
      <c r="M1602" s="12" t="n">
        <v>44992</v>
      </c>
      <c r="N1602" t="n">
        <v>9.5</v>
      </c>
      <c r="O1602" s="12" t="n">
        <v>45001</v>
      </c>
      <c r="P1602" t="n">
        <v>13</v>
      </c>
      <c r="Q1602" t="inlineStr">
        <is>
          <t>SI</t>
        </is>
      </c>
      <c r="S1602" t="n">
        <v>24009.9309</v>
      </c>
      <c r="V1602" t="n">
        <v>9.5</v>
      </c>
      <c r="W1602" s="12" t="n">
        <v>44994</v>
      </c>
      <c r="X1602" t="n">
        <v>11.5</v>
      </c>
      <c r="Y1602" s="12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2" t="n">
        <v>44992</v>
      </c>
      <c r="H1603" t="inlineStr"/>
      <c r="I1603" t="n">
        <v>16964.3408</v>
      </c>
      <c r="L1603" t="n">
        <v>7.5</v>
      </c>
      <c r="M1603" s="12" t="n">
        <v>44999</v>
      </c>
      <c r="N1603" t="n">
        <v>9.5</v>
      </c>
      <c r="O1603" s="12" t="n">
        <v>45008</v>
      </c>
      <c r="P1603" t="n">
        <v>7</v>
      </c>
      <c r="Q1603" t="inlineStr">
        <is>
          <t>SI</t>
        </is>
      </c>
      <c r="S1603" t="n">
        <v>16964.3408</v>
      </c>
      <c r="V1603" t="n">
        <v>9.5</v>
      </c>
      <c r="W1603" s="12" t="n">
        <v>45001</v>
      </c>
      <c r="X1603" t="n">
        <v>11.5</v>
      </c>
      <c r="Y1603" s="12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2" t="n">
        <v>44985</v>
      </c>
      <c r="H1604" t="inlineStr"/>
      <c r="I1604" t="n">
        <v>19758.46752</v>
      </c>
      <c r="L1604" t="n">
        <v>7.5</v>
      </c>
      <c r="M1604" s="12" t="n">
        <v>44992</v>
      </c>
      <c r="N1604" t="n">
        <v>9.5</v>
      </c>
      <c r="O1604" s="12" t="n">
        <v>45001</v>
      </c>
      <c r="P1604" t="n">
        <v>13</v>
      </c>
      <c r="Q1604" t="inlineStr">
        <is>
          <t>SI</t>
        </is>
      </c>
      <c r="S1604" t="n">
        <v>19758.46752</v>
      </c>
      <c r="V1604" t="n">
        <v>9.5</v>
      </c>
      <c r="W1604" s="12" t="n">
        <v>44994</v>
      </c>
      <c r="X1604" t="n">
        <v>11.5</v>
      </c>
      <c r="Y1604" s="12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2" t="n">
        <v>45001</v>
      </c>
      <c r="H1605" t="inlineStr"/>
      <c r="I1605" t="n">
        <v>24030</v>
      </c>
      <c r="L1605" t="n">
        <v>5.574109245612703</v>
      </c>
      <c r="M1605" s="12" t="n">
        <v>45006</v>
      </c>
      <c r="N1605" t="n">
        <v>5.5</v>
      </c>
      <c r="O1605" s="12" t="n">
        <v>45011</v>
      </c>
      <c r="P1605" t="n">
        <v>5</v>
      </c>
      <c r="Q1605" t="inlineStr">
        <is>
          <t>SI</t>
        </is>
      </c>
      <c r="S1605" t="n">
        <v>24030</v>
      </c>
      <c r="V1605" t="n">
        <v>7.574109245612703</v>
      </c>
      <c r="W1605" s="12" t="n">
        <v>45008</v>
      </c>
      <c r="X1605" t="n">
        <v>7.5</v>
      </c>
      <c r="Y1605" s="12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2" t="n">
        <v>45011</v>
      </c>
      <c r="H1606" t="inlineStr"/>
      <c r="J1606" t="n">
        <v>22169.9</v>
      </c>
      <c r="L1606" t="n">
        <v>5.574109245612703</v>
      </c>
      <c r="M1606" s="12" t="n">
        <v>45016</v>
      </c>
      <c r="N1606" t="n">
        <v>5.5</v>
      </c>
      <c r="O1606" s="12" t="n">
        <v>45021</v>
      </c>
      <c r="P1606" t="n">
        <v>21</v>
      </c>
      <c r="Q1606" t="inlineStr">
        <is>
          <t>SI</t>
        </is>
      </c>
      <c r="T1606" t="n">
        <v>22169.9</v>
      </c>
      <c r="V1606" t="n">
        <v>7.574109245612703</v>
      </c>
      <c r="W1606" s="12" t="n">
        <v>45018</v>
      </c>
      <c r="X1606" t="n">
        <v>7.5</v>
      </c>
      <c r="Y1606" s="12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2" t="n">
        <v>45011</v>
      </c>
      <c r="H1607" t="inlineStr"/>
      <c r="J1607" t="n">
        <v>22395.56</v>
      </c>
      <c r="L1607" t="n">
        <v>5.574109245612703</v>
      </c>
      <c r="M1607" s="12" t="n">
        <v>45016</v>
      </c>
      <c r="N1607" t="n">
        <v>5.5</v>
      </c>
      <c r="O1607" s="12" t="n">
        <v>45021</v>
      </c>
      <c r="P1607" t="n">
        <v>21</v>
      </c>
      <c r="Q1607" t="inlineStr">
        <is>
          <t>SI</t>
        </is>
      </c>
      <c r="T1607" t="n">
        <v>22395.56</v>
      </c>
      <c r="V1607" t="n">
        <v>7.574109245612703</v>
      </c>
      <c r="W1607" s="12" t="n">
        <v>45018</v>
      </c>
      <c r="X1607" t="n">
        <v>7.5</v>
      </c>
      <c r="Y1607" s="12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2" t="n">
        <v>45007</v>
      </c>
      <c r="H1608" t="inlineStr"/>
      <c r="J1608" t="n">
        <v>24036.38</v>
      </c>
      <c r="L1608" t="n">
        <v>5.574109245612703</v>
      </c>
      <c r="M1608" s="12" t="n">
        <v>45012</v>
      </c>
      <c r="N1608" t="n">
        <v>5.5</v>
      </c>
      <c r="O1608" s="12" t="n">
        <v>45017</v>
      </c>
      <c r="P1608" t="n">
        <v>23</v>
      </c>
      <c r="Q1608" t="inlineStr">
        <is>
          <t>SI</t>
        </is>
      </c>
      <c r="T1608" t="n">
        <v>24036.38</v>
      </c>
      <c r="V1608" t="n">
        <v>7.574109245612703</v>
      </c>
      <c r="W1608" s="12" t="n">
        <v>45014</v>
      </c>
      <c r="X1608" t="n">
        <v>7.5</v>
      </c>
      <c r="Y1608" s="12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2" t="n">
        <v>45007</v>
      </c>
      <c r="H1609" t="inlineStr"/>
      <c r="J1609" t="n">
        <v>23901.13</v>
      </c>
      <c r="L1609" t="n">
        <v>5.574109245612703</v>
      </c>
      <c r="M1609" s="12" t="n">
        <v>45012</v>
      </c>
      <c r="N1609" t="n">
        <v>5.5</v>
      </c>
      <c r="O1609" s="12" t="n">
        <v>45017</v>
      </c>
      <c r="P1609" t="n">
        <v>23</v>
      </c>
      <c r="Q1609" t="inlineStr">
        <is>
          <t>SI</t>
        </is>
      </c>
      <c r="T1609" t="n">
        <v>23901.13</v>
      </c>
      <c r="V1609" t="n">
        <v>7.574109245612703</v>
      </c>
      <c r="W1609" s="12" t="n">
        <v>45014</v>
      </c>
      <c r="X1609" t="n">
        <v>7.5</v>
      </c>
      <c r="Y1609" s="12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2" t="n">
        <v>45007</v>
      </c>
      <c r="H1610" t="inlineStr"/>
      <c r="J1610" t="n">
        <v>24240</v>
      </c>
      <c r="L1610" t="n">
        <v>5.574109245612703</v>
      </c>
      <c r="M1610" s="12" t="n">
        <v>45012</v>
      </c>
      <c r="N1610" t="n">
        <v>5.5</v>
      </c>
      <c r="O1610" s="12" t="n">
        <v>45017</v>
      </c>
      <c r="P1610" t="n">
        <v>23</v>
      </c>
      <c r="Q1610" t="inlineStr">
        <is>
          <t>SI</t>
        </is>
      </c>
      <c r="T1610" t="n">
        <v>24240</v>
      </c>
      <c r="V1610" t="n">
        <v>7.574109245612703</v>
      </c>
      <c r="W1610" s="12" t="n">
        <v>45014</v>
      </c>
      <c r="X1610" t="n">
        <v>7.5</v>
      </c>
      <c r="Y1610" s="12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2" t="n">
        <v>45007</v>
      </c>
      <c r="H1611" t="inlineStr"/>
      <c r="J1611" t="n">
        <v>23540</v>
      </c>
      <c r="L1611" t="n">
        <v>5.574109245612703</v>
      </c>
      <c r="M1611" s="12" t="n">
        <v>45012</v>
      </c>
      <c r="N1611" t="n">
        <v>5.5</v>
      </c>
      <c r="O1611" s="12" t="n">
        <v>45017</v>
      </c>
      <c r="P1611" t="n">
        <v>23</v>
      </c>
      <c r="Q1611" t="inlineStr">
        <is>
          <t>SI</t>
        </is>
      </c>
      <c r="T1611" t="n">
        <v>23540</v>
      </c>
      <c r="V1611" t="n">
        <v>7.574109245612703</v>
      </c>
      <c r="W1611" s="12" t="n">
        <v>45014</v>
      </c>
      <c r="X1611" t="n">
        <v>7.5</v>
      </c>
      <c r="Y1611" s="12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2" t="n">
        <v>44996</v>
      </c>
      <c r="H1612" t="inlineStr"/>
      <c r="I1612" t="n">
        <v>24250</v>
      </c>
      <c r="L1612" t="n">
        <v>5.574109245612703</v>
      </c>
      <c r="M1612" s="12" t="n">
        <v>45001</v>
      </c>
      <c r="N1612" t="n">
        <v>5.5</v>
      </c>
      <c r="O1612" s="12" t="n">
        <v>45006</v>
      </c>
      <c r="P1612" t="n">
        <v>9</v>
      </c>
      <c r="Q1612" t="inlineStr">
        <is>
          <t>SI</t>
        </is>
      </c>
      <c r="S1612" t="n">
        <v>24250</v>
      </c>
      <c r="V1612" t="n">
        <v>7.574109245612703</v>
      </c>
      <c r="W1612" s="12" t="n">
        <v>45003</v>
      </c>
      <c r="X1612" t="n">
        <v>7.5</v>
      </c>
      <c r="Y1612" s="12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2" t="n">
        <v>45011</v>
      </c>
      <c r="H1613" t="inlineStr"/>
      <c r="J1613" t="n">
        <v>23400</v>
      </c>
      <c r="L1613" t="n">
        <v>5.574109245612703</v>
      </c>
      <c r="M1613" s="12" t="n">
        <v>45016</v>
      </c>
      <c r="N1613" t="n">
        <v>5.5</v>
      </c>
      <c r="O1613" s="12" t="n">
        <v>45021</v>
      </c>
      <c r="P1613" t="n">
        <v>21</v>
      </c>
      <c r="Q1613" t="inlineStr">
        <is>
          <t>SI</t>
        </is>
      </c>
      <c r="T1613" t="n">
        <v>23400</v>
      </c>
      <c r="V1613" t="n">
        <v>7.574109245612703</v>
      </c>
      <c r="W1613" s="12" t="n">
        <v>45018</v>
      </c>
      <c r="X1613" t="n">
        <v>7.5</v>
      </c>
      <c r="Y1613" s="12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2" t="n">
        <v>45001</v>
      </c>
      <c r="H1614" t="inlineStr"/>
      <c r="I1614" t="n">
        <v>24070</v>
      </c>
      <c r="L1614" t="n">
        <v>5.574109245612703</v>
      </c>
      <c r="M1614" s="12" t="n">
        <v>45006</v>
      </c>
      <c r="N1614" t="n">
        <v>5.5</v>
      </c>
      <c r="O1614" s="12" t="n">
        <v>45011</v>
      </c>
      <c r="P1614" t="n">
        <v>5</v>
      </c>
      <c r="Q1614" t="inlineStr">
        <is>
          <t>SI</t>
        </is>
      </c>
      <c r="S1614" t="n">
        <v>24070</v>
      </c>
      <c r="V1614" t="n">
        <v>7.574109245612703</v>
      </c>
      <c r="W1614" s="12" t="n">
        <v>45008</v>
      </c>
      <c r="X1614" t="n">
        <v>7.5</v>
      </c>
      <c r="Y1614" s="12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2" t="n">
        <v>45011</v>
      </c>
      <c r="H1615" t="inlineStr"/>
      <c r="J1615" t="n">
        <v>24007.21</v>
      </c>
      <c r="L1615" t="n">
        <v>5.574109245612703</v>
      </c>
      <c r="M1615" s="12" t="n">
        <v>45016</v>
      </c>
      <c r="N1615" t="n">
        <v>5.5</v>
      </c>
      <c r="O1615" s="12" t="n">
        <v>45021</v>
      </c>
      <c r="P1615" t="n">
        <v>21</v>
      </c>
      <c r="Q1615" t="inlineStr">
        <is>
          <t>SI</t>
        </is>
      </c>
      <c r="T1615" t="n">
        <v>24007.21</v>
      </c>
      <c r="V1615" t="n">
        <v>7.574109245612703</v>
      </c>
      <c r="W1615" s="12" t="n">
        <v>45018</v>
      </c>
      <c r="X1615" t="n">
        <v>7.5</v>
      </c>
      <c r="Y1615" s="12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2" t="n">
        <v>45007</v>
      </c>
      <c r="H1616" t="inlineStr"/>
      <c r="J1616" t="n">
        <v>25057.85</v>
      </c>
      <c r="L1616" t="n">
        <v>5.574109245612703</v>
      </c>
      <c r="M1616" s="12" t="n">
        <v>45012</v>
      </c>
      <c r="N1616" t="n">
        <v>5.5</v>
      </c>
      <c r="O1616" s="12" t="n">
        <v>45017</v>
      </c>
      <c r="P1616" t="n">
        <v>23</v>
      </c>
      <c r="Q1616" t="inlineStr">
        <is>
          <t>SI</t>
        </is>
      </c>
      <c r="T1616" t="n">
        <v>25057.85</v>
      </c>
      <c r="V1616" t="n">
        <v>7.574109245612703</v>
      </c>
      <c r="W1616" s="12" t="n">
        <v>45014</v>
      </c>
      <c r="X1616" t="n">
        <v>7.5</v>
      </c>
      <c r="Y1616" s="12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2" t="n">
        <v>45001</v>
      </c>
      <c r="H1617" t="inlineStr"/>
      <c r="I1617" t="n">
        <v>24840.29</v>
      </c>
      <c r="L1617" t="n">
        <v>5.574109245612703</v>
      </c>
      <c r="M1617" s="12" t="n">
        <v>45006</v>
      </c>
      <c r="N1617" t="n">
        <v>5.5</v>
      </c>
      <c r="O1617" s="12" t="n">
        <v>45011</v>
      </c>
      <c r="P1617" t="n">
        <v>5</v>
      </c>
      <c r="Q1617" t="inlineStr">
        <is>
          <t>SI</t>
        </is>
      </c>
      <c r="S1617" t="n">
        <v>24840.29</v>
      </c>
      <c r="V1617" t="n">
        <v>7.574109245612703</v>
      </c>
      <c r="W1617" s="12" t="n">
        <v>45008</v>
      </c>
      <c r="X1617" t="n">
        <v>7.5</v>
      </c>
      <c r="Y1617" s="12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2" t="n">
        <v>45007</v>
      </c>
      <c r="H1618" t="inlineStr"/>
      <c r="J1618" t="n">
        <v>24060</v>
      </c>
      <c r="L1618" t="n">
        <v>5.574109245612703</v>
      </c>
      <c r="M1618" s="12" t="n">
        <v>45012</v>
      </c>
      <c r="N1618" t="n">
        <v>5.5</v>
      </c>
      <c r="O1618" s="12" t="n">
        <v>45017</v>
      </c>
      <c r="P1618" t="n">
        <v>23</v>
      </c>
      <c r="Q1618" t="inlineStr">
        <is>
          <t>SI</t>
        </is>
      </c>
      <c r="T1618" t="n">
        <v>24060</v>
      </c>
      <c r="V1618" t="n">
        <v>7.574109245612703</v>
      </c>
      <c r="W1618" s="12" t="n">
        <v>45014</v>
      </c>
      <c r="X1618" t="n">
        <v>7.5</v>
      </c>
      <c r="Y1618" s="12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2" t="n">
        <v>45011</v>
      </c>
      <c r="H1619" t="inlineStr"/>
      <c r="J1619" t="n">
        <v>25000</v>
      </c>
      <c r="L1619" t="n">
        <v>5.574109245612703</v>
      </c>
      <c r="M1619" s="12" t="n">
        <v>45016</v>
      </c>
      <c r="N1619" t="n">
        <v>5.5</v>
      </c>
      <c r="O1619" s="12" t="n">
        <v>45021</v>
      </c>
      <c r="P1619" t="n">
        <v>21</v>
      </c>
      <c r="Q1619" t="inlineStr">
        <is>
          <t>SI</t>
        </is>
      </c>
      <c r="T1619" t="n">
        <v>25000</v>
      </c>
      <c r="V1619" t="n">
        <v>7.574109245612703</v>
      </c>
      <c r="W1619" s="12" t="n">
        <v>45018</v>
      </c>
      <c r="X1619" t="n">
        <v>7.5</v>
      </c>
      <c r="Y1619" s="12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2" t="n">
        <v>45011</v>
      </c>
      <c r="H1620" t="inlineStr"/>
      <c r="J1620" t="n">
        <v>23800</v>
      </c>
      <c r="L1620" t="n">
        <v>5.574109245612703</v>
      </c>
      <c r="M1620" s="12" t="n">
        <v>45016</v>
      </c>
      <c r="N1620" t="n">
        <v>5.5</v>
      </c>
      <c r="O1620" s="12" t="n">
        <v>45021</v>
      </c>
      <c r="P1620" t="n">
        <v>21</v>
      </c>
      <c r="Q1620" t="inlineStr">
        <is>
          <t>SI</t>
        </is>
      </c>
      <c r="T1620" t="n">
        <v>23800</v>
      </c>
      <c r="V1620" t="n">
        <v>7.574109245612703</v>
      </c>
      <c r="W1620" s="12" t="n">
        <v>45018</v>
      </c>
      <c r="X1620" t="n">
        <v>7.5</v>
      </c>
      <c r="Y1620" s="12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2" t="n">
        <v>45011</v>
      </c>
      <c r="H1621" t="inlineStr"/>
      <c r="J1621" t="n">
        <v>24020</v>
      </c>
      <c r="L1621" t="n">
        <v>5.574109245612703</v>
      </c>
      <c r="M1621" s="12" t="n">
        <v>45016</v>
      </c>
      <c r="N1621" t="n">
        <v>5.5</v>
      </c>
      <c r="O1621" s="12" t="n">
        <v>45021</v>
      </c>
      <c r="P1621" t="n">
        <v>21</v>
      </c>
      <c r="Q1621" t="inlineStr">
        <is>
          <t>SI</t>
        </is>
      </c>
      <c r="T1621" t="n">
        <v>24020</v>
      </c>
      <c r="V1621" t="n">
        <v>7.574109245612703</v>
      </c>
      <c r="W1621" s="12" t="n">
        <v>45018</v>
      </c>
      <c r="X1621" t="n">
        <v>7.5</v>
      </c>
      <c r="Y1621" s="12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2" t="n">
        <v>45007</v>
      </c>
      <c r="H1622" t="inlineStr"/>
      <c r="J1622" t="n">
        <v>24211.16</v>
      </c>
      <c r="L1622" t="n">
        <v>5.574109245612703</v>
      </c>
      <c r="M1622" s="12" t="n">
        <v>45012</v>
      </c>
      <c r="N1622" t="n">
        <v>5.5</v>
      </c>
      <c r="O1622" s="12" t="n">
        <v>45017</v>
      </c>
      <c r="P1622" t="n">
        <v>23</v>
      </c>
      <c r="Q1622" t="inlineStr">
        <is>
          <t>SI</t>
        </is>
      </c>
      <c r="T1622" t="n">
        <v>24211.16</v>
      </c>
      <c r="V1622" t="n">
        <v>7.574109245612703</v>
      </c>
      <c r="W1622" s="12" t="n">
        <v>45014</v>
      </c>
      <c r="X1622" t="n">
        <v>7.5</v>
      </c>
      <c r="Y1622" s="12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2" t="n">
        <v>45011</v>
      </c>
      <c r="H1623" t="inlineStr"/>
      <c r="J1623" t="n">
        <v>23904</v>
      </c>
      <c r="L1623" t="n">
        <v>5.574109245612703</v>
      </c>
      <c r="M1623" s="12" t="n">
        <v>45016</v>
      </c>
      <c r="N1623" t="n">
        <v>5.5</v>
      </c>
      <c r="O1623" s="12" t="n">
        <v>45021</v>
      </c>
      <c r="P1623" t="n">
        <v>21</v>
      </c>
      <c r="Q1623" t="inlineStr">
        <is>
          <t>SI</t>
        </is>
      </c>
      <c r="T1623" t="n">
        <v>23904</v>
      </c>
      <c r="V1623" t="n">
        <v>7.574109245612703</v>
      </c>
      <c r="W1623" s="12" t="n">
        <v>45018</v>
      </c>
      <c r="X1623" t="n">
        <v>7.5</v>
      </c>
      <c r="Y1623" s="12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2" t="n">
        <v>44996</v>
      </c>
      <c r="H1624" t="inlineStr"/>
      <c r="I1624" t="n">
        <v>24000</v>
      </c>
      <c r="L1624" t="n">
        <v>5.574109245612703</v>
      </c>
      <c r="M1624" s="12" t="n">
        <v>45001</v>
      </c>
      <c r="N1624" t="n">
        <v>5.5</v>
      </c>
      <c r="O1624" s="12" t="n">
        <v>45006</v>
      </c>
      <c r="P1624" t="n">
        <v>9</v>
      </c>
      <c r="Q1624" t="inlineStr">
        <is>
          <t>SI</t>
        </is>
      </c>
      <c r="S1624" t="n">
        <v>24000</v>
      </c>
      <c r="V1624" t="n">
        <v>7.574109245612703</v>
      </c>
      <c r="W1624" s="12" t="n">
        <v>45003</v>
      </c>
      <c r="X1624" t="n">
        <v>7.5</v>
      </c>
      <c r="Y1624" s="12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2" t="n">
        <v>44996</v>
      </c>
      <c r="H1625" t="inlineStr"/>
      <c r="I1625" t="n">
        <v>24000</v>
      </c>
      <c r="L1625" t="n">
        <v>5.574109245612703</v>
      </c>
      <c r="M1625" s="12" t="n">
        <v>45001</v>
      </c>
      <c r="N1625" t="n">
        <v>5.5</v>
      </c>
      <c r="O1625" s="12" t="n">
        <v>45006</v>
      </c>
      <c r="P1625" t="n">
        <v>9</v>
      </c>
      <c r="Q1625" t="inlineStr">
        <is>
          <t>SI</t>
        </is>
      </c>
      <c r="S1625" t="n">
        <v>24000</v>
      </c>
      <c r="V1625" t="n">
        <v>7.574109245612703</v>
      </c>
      <c r="W1625" s="12" t="n">
        <v>45003</v>
      </c>
      <c r="X1625" t="n">
        <v>7.5</v>
      </c>
      <c r="Y1625" s="12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2" t="n">
        <v>45001</v>
      </c>
      <c r="H1626" t="inlineStr"/>
      <c r="I1626" t="n">
        <v>9600</v>
      </c>
      <c r="L1626" t="n">
        <v>5.574109245612703</v>
      </c>
      <c r="M1626" s="12" t="n">
        <v>45006</v>
      </c>
      <c r="N1626" t="n">
        <v>5.5</v>
      </c>
      <c r="O1626" s="12" t="n">
        <v>45011</v>
      </c>
      <c r="P1626" t="n">
        <v>5</v>
      </c>
      <c r="Q1626" t="inlineStr">
        <is>
          <t>SI</t>
        </is>
      </c>
      <c r="S1626" t="n">
        <v>9600</v>
      </c>
      <c r="V1626" t="n">
        <v>7.574109245612703</v>
      </c>
      <c r="W1626" s="12" t="n">
        <v>45008</v>
      </c>
      <c r="X1626" t="n">
        <v>7.5</v>
      </c>
      <c r="Y1626" s="12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2" t="n">
        <v>45001</v>
      </c>
      <c r="H1627" t="inlineStr"/>
      <c r="I1627" t="n">
        <v>14260</v>
      </c>
      <c r="L1627" t="n">
        <v>5.574109245612703</v>
      </c>
      <c r="M1627" s="12" t="n">
        <v>45006</v>
      </c>
      <c r="N1627" t="n">
        <v>5.5</v>
      </c>
      <c r="O1627" s="12" t="n">
        <v>45011</v>
      </c>
      <c r="P1627" t="n">
        <v>5</v>
      </c>
      <c r="Q1627" t="inlineStr">
        <is>
          <t>SI</t>
        </is>
      </c>
      <c r="S1627" t="n">
        <v>14260</v>
      </c>
      <c r="V1627" t="n">
        <v>7.574109245612703</v>
      </c>
      <c r="W1627" s="12" t="n">
        <v>45008</v>
      </c>
      <c r="X1627" t="n">
        <v>7.5</v>
      </c>
      <c r="Y1627" s="12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2" t="n">
        <v>45005</v>
      </c>
      <c r="H1628" t="inlineStr"/>
      <c r="I1628" t="n">
        <v>21000</v>
      </c>
      <c r="L1628" t="n">
        <v>5.574109245612703</v>
      </c>
      <c r="M1628" s="12" t="n">
        <v>45010</v>
      </c>
      <c r="N1628" t="n">
        <v>5.5</v>
      </c>
      <c r="O1628" s="12" t="n">
        <v>45015</v>
      </c>
      <c r="P1628" t="n">
        <v>1</v>
      </c>
      <c r="Q1628" t="inlineStr">
        <is>
          <t>Mes 4</t>
        </is>
      </c>
      <c r="T1628" t="n">
        <v>21000</v>
      </c>
      <c r="V1628" t="n">
        <v>7.574109245612703</v>
      </c>
      <c r="W1628" s="12" t="n">
        <v>45012</v>
      </c>
      <c r="X1628" t="n">
        <v>7.5</v>
      </c>
      <c r="Y1628" s="12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2" t="n">
        <v>44984</v>
      </c>
      <c r="H1629" t="inlineStr"/>
      <c r="I1629" t="n">
        <v>24146.41</v>
      </c>
      <c r="L1629" t="n">
        <v>5.449612403100775</v>
      </c>
      <c r="M1629" s="12" t="n">
        <v>44989</v>
      </c>
      <c r="N1629" t="n">
        <v>10</v>
      </c>
      <c r="O1629" s="12" t="n">
        <v>44999</v>
      </c>
      <c r="P1629" t="n">
        <v>13</v>
      </c>
      <c r="Q1629" t="inlineStr">
        <is>
          <t>SI</t>
        </is>
      </c>
      <c r="S1629" t="n">
        <v>24146.41</v>
      </c>
      <c r="V1629" t="n">
        <v>7.449612403100775</v>
      </c>
      <c r="W1629" s="12" t="n">
        <v>44991</v>
      </c>
      <c r="X1629" t="n">
        <v>12</v>
      </c>
      <c r="Y1629" s="12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2" t="n">
        <v>44984</v>
      </c>
      <c r="H1630" t="inlineStr"/>
      <c r="I1630" t="n">
        <v>24000.28</v>
      </c>
      <c r="L1630" t="n">
        <v>5.449612403100775</v>
      </c>
      <c r="M1630" s="12" t="n">
        <v>44989</v>
      </c>
      <c r="N1630" t="n">
        <v>10</v>
      </c>
      <c r="O1630" s="12" t="n">
        <v>44999</v>
      </c>
      <c r="P1630" t="n">
        <v>13</v>
      </c>
      <c r="Q1630" t="inlineStr">
        <is>
          <t>SI</t>
        </is>
      </c>
      <c r="S1630" t="n">
        <v>24000.28</v>
      </c>
      <c r="V1630" t="n">
        <v>7.449612403100775</v>
      </c>
      <c r="W1630" s="12" t="n">
        <v>44991</v>
      </c>
      <c r="X1630" t="n">
        <v>12</v>
      </c>
      <c r="Y1630" s="12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2" t="n">
        <v>44984</v>
      </c>
      <c r="H1631" t="inlineStr"/>
      <c r="I1631" t="n">
        <v>24120.68</v>
      </c>
      <c r="L1631" t="n">
        <v>5.449612403100775</v>
      </c>
      <c r="M1631" s="12" t="n">
        <v>44989</v>
      </c>
      <c r="N1631" t="n">
        <v>10</v>
      </c>
      <c r="O1631" s="12" t="n">
        <v>44999</v>
      </c>
      <c r="P1631" t="n">
        <v>13</v>
      </c>
      <c r="Q1631" t="inlineStr">
        <is>
          <t>SI</t>
        </is>
      </c>
      <c r="S1631" t="n">
        <v>24120.68</v>
      </c>
      <c r="V1631" t="n">
        <v>7.449612403100775</v>
      </c>
      <c r="W1631" s="12" t="n">
        <v>44991</v>
      </c>
      <c r="X1631" t="n">
        <v>12</v>
      </c>
      <c r="Y1631" s="12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2" t="n">
        <v>44984</v>
      </c>
      <c r="H1632" t="inlineStr"/>
      <c r="I1632" t="n">
        <v>10040</v>
      </c>
      <c r="L1632" t="n">
        <v>5.449612403100775</v>
      </c>
      <c r="M1632" s="12" t="n">
        <v>44989</v>
      </c>
      <c r="N1632" t="n">
        <v>10</v>
      </c>
      <c r="O1632" s="12" t="n">
        <v>44999</v>
      </c>
      <c r="P1632" t="n">
        <v>13</v>
      </c>
      <c r="Q1632" t="inlineStr">
        <is>
          <t>SI</t>
        </is>
      </c>
      <c r="S1632" t="n">
        <v>10040</v>
      </c>
      <c r="V1632" t="n">
        <v>7.449612403100775</v>
      </c>
      <c r="W1632" s="12" t="n">
        <v>44991</v>
      </c>
      <c r="X1632" t="n">
        <v>12</v>
      </c>
      <c r="Y1632" s="12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2" t="n">
        <v>44984</v>
      </c>
      <c r="H1633" t="inlineStr"/>
      <c r="I1633" t="n">
        <v>13980</v>
      </c>
      <c r="L1633" t="n">
        <v>5.449612403100775</v>
      </c>
      <c r="M1633" s="12" t="n">
        <v>44989</v>
      </c>
      <c r="N1633" t="n">
        <v>10</v>
      </c>
      <c r="O1633" s="12" t="n">
        <v>44999</v>
      </c>
      <c r="P1633" t="n">
        <v>13</v>
      </c>
      <c r="Q1633" t="inlineStr">
        <is>
          <t>SI</t>
        </is>
      </c>
      <c r="S1633" t="n">
        <v>13980</v>
      </c>
      <c r="V1633" t="n">
        <v>7.449612403100775</v>
      </c>
      <c r="W1633" s="12" t="n">
        <v>44991</v>
      </c>
      <c r="X1633" t="n">
        <v>12</v>
      </c>
      <c r="Y1633" s="12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2" t="n">
        <v>44984</v>
      </c>
      <c r="H1634" t="inlineStr"/>
      <c r="I1634" t="n">
        <v>24004.91</v>
      </c>
      <c r="L1634" t="n">
        <v>5.449612403100775</v>
      </c>
      <c r="M1634" s="12" t="n">
        <v>44989</v>
      </c>
      <c r="N1634" t="n">
        <v>10</v>
      </c>
      <c r="O1634" s="12" t="n">
        <v>44999</v>
      </c>
      <c r="P1634" t="n">
        <v>13</v>
      </c>
      <c r="Q1634" t="inlineStr">
        <is>
          <t>SI</t>
        </is>
      </c>
      <c r="S1634" t="n">
        <v>24004.91</v>
      </c>
      <c r="V1634" t="n">
        <v>7.449612403100775</v>
      </c>
      <c r="W1634" s="12" t="n">
        <v>44991</v>
      </c>
      <c r="X1634" t="n">
        <v>12</v>
      </c>
      <c r="Y1634" s="12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2" t="n">
        <v>44994</v>
      </c>
      <c r="H1635" t="inlineStr"/>
      <c r="I1635" t="n">
        <v>24140.47</v>
      </c>
      <c r="L1635" t="n">
        <v>5.449612403100775</v>
      </c>
      <c r="M1635" s="12" t="n">
        <v>44999</v>
      </c>
      <c r="N1635" t="n">
        <v>10</v>
      </c>
      <c r="O1635" s="12" t="n">
        <v>45009</v>
      </c>
      <c r="P1635" t="n">
        <v>6</v>
      </c>
      <c r="Q1635" t="inlineStr">
        <is>
          <t>SI</t>
        </is>
      </c>
      <c r="S1635" t="n">
        <v>24140.47</v>
      </c>
      <c r="V1635" t="n">
        <v>7.449612403100775</v>
      </c>
      <c r="W1635" s="12" t="n">
        <v>45001</v>
      </c>
      <c r="X1635" t="n">
        <v>12</v>
      </c>
      <c r="Y1635" s="12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2" t="n">
        <v>44984</v>
      </c>
      <c r="H1636" t="inlineStr"/>
      <c r="I1636" t="n">
        <v>20007</v>
      </c>
      <c r="L1636" t="n">
        <v>5.449612403100775</v>
      </c>
      <c r="M1636" s="12" t="n">
        <v>44989</v>
      </c>
      <c r="N1636" t="n">
        <v>10</v>
      </c>
      <c r="O1636" s="12" t="n">
        <v>44999</v>
      </c>
      <c r="P1636" t="n">
        <v>13</v>
      </c>
      <c r="Q1636" t="inlineStr">
        <is>
          <t>SI</t>
        </is>
      </c>
      <c r="S1636" t="n">
        <v>20007</v>
      </c>
      <c r="V1636" t="n">
        <v>7.449612403100775</v>
      </c>
      <c r="W1636" s="12" t="n">
        <v>44991</v>
      </c>
      <c r="X1636" t="n">
        <v>12</v>
      </c>
      <c r="Y1636" s="12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2" t="n">
        <v>44990</v>
      </c>
      <c r="H1637" t="inlineStr"/>
      <c r="I1637" t="n">
        <v>6870</v>
      </c>
      <c r="L1637" t="n">
        <v>5.142011834319526</v>
      </c>
      <c r="M1637" s="12" t="n">
        <v>44995</v>
      </c>
      <c r="N1637" t="n">
        <v>7.5</v>
      </c>
      <c r="O1637" s="12" t="n">
        <v>45002</v>
      </c>
      <c r="P1637" t="n">
        <v>12</v>
      </c>
      <c r="Q1637" t="inlineStr">
        <is>
          <t>SI</t>
        </is>
      </c>
      <c r="S1637" t="n">
        <v>6870</v>
      </c>
      <c r="V1637" t="n">
        <v>7.142011834319526</v>
      </c>
      <c r="W1637" s="12" t="n">
        <v>44997</v>
      </c>
      <c r="X1637" t="n">
        <v>9.5</v>
      </c>
      <c r="Y1637" s="12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2" t="n">
        <v>44990</v>
      </c>
      <c r="H1638" t="inlineStr"/>
      <c r="I1638" t="n">
        <v>13130</v>
      </c>
      <c r="L1638" t="n">
        <v>5.142011834319526</v>
      </c>
      <c r="M1638" s="12" t="n">
        <v>44995</v>
      </c>
      <c r="N1638" t="n">
        <v>7.5</v>
      </c>
      <c r="O1638" s="12" t="n">
        <v>45002</v>
      </c>
      <c r="P1638" t="n">
        <v>12</v>
      </c>
      <c r="Q1638" t="inlineStr">
        <is>
          <t>SI</t>
        </is>
      </c>
      <c r="S1638" t="n">
        <v>13130</v>
      </c>
      <c r="V1638" t="n">
        <v>7.142011834319526</v>
      </c>
      <c r="W1638" s="12" t="n">
        <v>44997</v>
      </c>
      <c r="X1638" t="n">
        <v>9.5</v>
      </c>
      <c r="Y1638" s="12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2" t="n">
        <v>44991</v>
      </c>
      <c r="H1639" t="inlineStr"/>
      <c r="I1639" t="n">
        <v>8436.8112</v>
      </c>
      <c r="L1639" t="n">
        <v>7.5</v>
      </c>
      <c r="M1639" s="12" t="n">
        <v>44998</v>
      </c>
      <c r="N1639" t="n">
        <v>9.5</v>
      </c>
      <c r="O1639" s="12" t="n">
        <v>45007</v>
      </c>
      <c r="P1639" t="n">
        <v>8</v>
      </c>
      <c r="Q1639" t="inlineStr">
        <is>
          <t>SI</t>
        </is>
      </c>
      <c r="S1639" t="n">
        <v>8436.8112</v>
      </c>
      <c r="V1639" t="n">
        <v>9.5</v>
      </c>
      <c r="W1639" s="12" t="n">
        <v>45000</v>
      </c>
      <c r="X1639" t="n">
        <v>11.5</v>
      </c>
      <c r="Y1639" s="12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2" t="n">
        <v>44991</v>
      </c>
      <c r="H1640" t="inlineStr"/>
      <c r="I1640" t="n">
        <v>9979.023999999999</v>
      </c>
      <c r="L1640" t="n">
        <v>7.5</v>
      </c>
      <c r="M1640" s="12" t="n">
        <v>44998</v>
      </c>
      <c r="N1640" t="n">
        <v>9.5</v>
      </c>
      <c r="O1640" s="12" t="n">
        <v>45007</v>
      </c>
      <c r="P1640" t="n">
        <v>8</v>
      </c>
      <c r="Q1640" t="inlineStr">
        <is>
          <t>SI</t>
        </is>
      </c>
      <c r="S1640" t="n">
        <v>9979.023999999999</v>
      </c>
      <c r="V1640" t="n">
        <v>9.5</v>
      </c>
      <c r="W1640" s="12" t="n">
        <v>45000</v>
      </c>
      <c r="X1640" t="n">
        <v>11.5</v>
      </c>
      <c r="Y1640" s="12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2" t="n">
        <v>44993</v>
      </c>
      <c r="H1641" t="inlineStr"/>
      <c r="I1641" t="n">
        <v>10650.34016</v>
      </c>
      <c r="L1641" t="n">
        <v>7.5</v>
      </c>
      <c r="M1641" s="12" t="n">
        <v>45000</v>
      </c>
      <c r="N1641" t="n">
        <v>9.5</v>
      </c>
      <c r="O1641" s="12" t="n">
        <v>45009</v>
      </c>
      <c r="P1641" t="n">
        <v>6</v>
      </c>
      <c r="Q1641" t="inlineStr">
        <is>
          <t>SI</t>
        </is>
      </c>
      <c r="S1641" t="n">
        <v>10650.34016</v>
      </c>
      <c r="V1641" t="n">
        <v>9.5</v>
      </c>
      <c r="W1641" s="12" t="n">
        <v>45002</v>
      </c>
      <c r="X1641" t="n">
        <v>11.5</v>
      </c>
      <c r="Y1641" s="12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2" t="n">
        <v>44993</v>
      </c>
      <c r="H1642" t="inlineStr"/>
      <c r="I1642" t="n">
        <v>9307.707839999999</v>
      </c>
      <c r="L1642" t="n">
        <v>7.5</v>
      </c>
      <c r="M1642" s="12" t="n">
        <v>45000</v>
      </c>
      <c r="N1642" t="n">
        <v>9.5</v>
      </c>
      <c r="O1642" s="12" t="n">
        <v>45009</v>
      </c>
      <c r="P1642" t="n">
        <v>6</v>
      </c>
      <c r="Q1642" t="inlineStr">
        <is>
          <t>SI</t>
        </is>
      </c>
      <c r="S1642" t="n">
        <v>9307.707839999999</v>
      </c>
      <c r="V1642" t="n">
        <v>9.5</v>
      </c>
      <c r="W1642" s="12" t="n">
        <v>45002</v>
      </c>
      <c r="X1642" t="n">
        <v>11.5</v>
      </c>
      <c r="Y1642" s="12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2" t="n">
        <v>45011</v>
      </c>
      <c r="H1643" t="inlineStr"/>
      <c r="J1643" t="n">
        <v>20600</v>
      </c>
      <c r="L1643" t="n">
        <v>5.574109245612703</v>
      </c>
      <c r="M1643" s="12" t="n">
        <v>45016</v>
      </c>
      <c r="N1643" t="n">
        <v>5.5</v>
      </c>
      <c r="O1643" s="12" t="n">
        <v>45021</v>
      </c>
      <c r="P1643" t="n">
        <v>21</v>
      </c>
      <c r="Q1643" t="inlineStr">
        <is>
          <t>SI</t>
        </is>
      </c>
      <c r="T1643" t="n">
        <v>20600</v>
      </c>
      <c r="V1643" t="n">
        <v>7.574109245612703</v>
      </c>
      <c r="W1643" s="12" t="n">
        <v>45018</v>
      </c>
      <c r="X1643" t="n">
        <v>7.5</v>
      </c>
      <c r="Y1643" s="12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2" t="n">
        <v>45011</v>
      </c>
      <c r="H1644" t="inlineStr"/>
      <c r="J1644" t="n">
        <v>4400</v>
      </c>
      <c r="L1644" t="n">
        <v>5.574109245612703</v>
      </c>
      <c r="M1644" s="12" t="n">
        <v>45016</v>
      </c>
      <c r="N1644" t="n">
        <v>5.5</v>
      </c>
      <c r="O1644" s="12" t="n">
        <v>45021</v>
      </c>
      <c r="P1644" t="n">
        <v>21</v>
      </c>
      <c r="Q1644" t="inlineStr">
        <is>
          <t>SI</t>
        </is>
      </c>
      <c r="T1644" t="n">
        <v>4400</v>
      </c>
      <c r="V1644" t="n">
        <v>7.574109245612703</v>
      </c>
      <c r="W1644" s="12" t="n">
        <v>45018</v>
      </c>
      <c r="X1644" t="n">
        <v>7.5</v>
      </c>
      <c r="Y1644" s="12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2" t="n">
        <v>44992</v>
      </c>
      <c r="H1645" t="inlineStr"/>
      <c r="I1645" t="n">
        <v>417.30464</v>
      </c>
      <c r="L1645" t="n">
        <v>7.5</v>
      </c>
      <c r="M1645" s="12" t="n">
        <v>44999</v>
      </c>
      <c r="N1645" t="n">
        <v>9.5</v>
      </c>
      <c r="O1645" s="12" t="n">
        <v>45008</v>
      </c>
      <c r="P1645" t="n">
        <v>7</v>
      </c>
      <c r="Q1645" t="inlineStr">
        <is>
          <t>SI</t>
        </is>
      </c>
      <c r="S1645" t="n">
        <v>417.30464</v>
      </c>
      <c r="V1645" t="n">
        <v>9.5</v>
      </c>
      <c r="W1645" s="12" t="n">
        <v>45001</v>
      </c>
      <c r="X1645" t="n">
        <v>11.5</v>
      </c>
      <c r="Y1645" s="12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2" t="n">
        <v>44992</v>
      </c>
      <c r="H1646" t="inlineStr"/>
      <c r="I1646" t="n">
        <v>2812.2704</v>
      </c>
      <c r="L1646" t="n">
        <v>7.5</v>
      </c>
      <c r="M1646" s="12" t="n">
        <v>44999</v>
      </c>
      <c r="N1646" t="n">
        <v>9.5</v>
      </c>
      <c r="O1646" s="12" t="n">
        <v>45008</v>
      </c>
      <c r="P1646" t="n">
        <v>7</v>
      </c>
      <c r="Q1646" t="inlineStr">
        <is>
          <t>SI</t>
        </is>
      </c>
      <c r="S1646" t="n">
        <v>2812.2704</v>
      </c>
      <c r="V1646" t="n">
        <v>9.5</v>
      </c>
      <c r="W1646" s="12" t="n">
        <v>45001</v>
      </c>
      <c r="X1646" t="n">
        <v>11.5</v>
      </c>
      <c r="Y1646" s="12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2" t="n">
        <v>45007</v>
      </c>
      <c r="H1647" t="inlineStr"/>
      <c r="J1647" t="n">
        <v>24940</v>
      </c>
      <c r="L1647" t="n">
        <v>5.574109245612703</v>
      </c>
      <c r="M1647" s="12" t="n">
        <v>45012</v>
      </c>
      <c r="N1647" t="n">
        <v>5.5</v>
      </c>
      <c r="O1647" s="12" t="n">
        <v>45017</v>
      </c>
      <c r="P1647" t="n">
        <v>23</v>
      </c>
      <c r="Q1647" t="inlineStr">
        <is>
          <t>SI</t>
        </is>
      </c>
      <c r="T1647" t="n">
        <v>24940</v>
      </c>
      <c r="V1647" t="n">
        <v>7.574109245612703</v>
      </c>
      <c r="W1647" s="12" t="n">
        <v>45014</v>
      </c>
      <c r="X1647" t="n">
        <v>7.5</v>
      </c>
      <c r="Y1647" s="12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2" t="n">
        <v>45011</v>
      </c>
      <c r="H1648" t="inlineStr"/>
      <c r="J1648" t="n">
        <v>10980</v>
      </c>
      <c r="L1648" t="n">
        <v>5.574109245612703</v>
      </c>
      <c r="M1648" s="12" t="n">
        <v>45016</v>
      </c>
      <c r="N1648" t="n">
        <v>5.5</v>
      </c>
      <c r="O1648" s="12" t="n">
        <v>45021</v>
      </c>
      <c r="P1648" t="n">
        <v>21</v>
      </c>
      <c r="Q1648" t="inlineStr">
        <is>
          <t>SI</t>
        </is>
      </c>
      <c r="T1648" t="n">
        <v>10980</v>
      </c>
      <c r="V1648" t="n">
        <v>7.574109245612703</v>
      </c>
      <c r="W1648" s="12" t="n">
        <v>45018</v>
      </c>
      <c r="X1648" t="n">
        <v>7.5</v>
      </c>
      <c r="Y1648" s="12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2" t="n">
        <v>45011</v>
      </c>
      <c r="H1649" t="inlineStr"/>
      <c r="J1649" t="n">
        <v>14040</v>
      </c>
      <c r="L1649" t="n">
        <v>5.574109245612703</v>
      </c>
      <c r="M1649" s="12" t="n">
        <v>45016</v>
      </c>
      <c r="N1649" t="n">
        <v>5.5</v>
      </c>
      <c r="O1649" s="12" t="n">
        <v>45021</v>
      </c>
      <c r="P1649" t="n">
        <v>21</v>
      </c>
      <c r="Q1649" t="inlineStr">
        <is>
          <t>SI</t>
        </is>
      </c>
      <c r="T1649" t="n">
        <v>14040</v>
      </c>
      <c r="V1649" t="n">
        <v>7.574109245612703</v>
      </c>
      <c r="W1649" s="12" t="n">
        <v>45018</v>
      </c>
      <c r="X1649" t="n">
        <v>7.5</v>
      </c>
      <c r="Y1649" s="12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2" t="n">
        <v>45007</v>
      </c>
      <c r="H1650" t="inlineStr"/>
      <c r="J1650" t="n">
        <v>24000</v>
      </c>
      <c r="L1650" t="n">
        <v>5.574109245612703</v>
      </c>
      <c r="M1650" s="12" t="n">
        <v>45012</v>
      </c>
      <c r="N1650" t="n">
        <v>5.5</v>
      </c>
      <c r="O1650" s="12" t="n">
        <v>45017</v>
      </c>
      <c r="P1650" t="n">
        <v>23</v>
      </c>
      <c r="Q1650" t="inlineStr">
        <is>
          <t>SI</t>
        </is>
      </c>
      <c r="T1650" t="n">
        <v>24000</v>
      </c>
      <c r="V1650" t="n">
        <v>7.574109245612703</v>
      </c>
      <c r="W1650" s="12" t="n">
        <v>45014</v>
      </c>
      <c r="X1650" t="n">
        <v>7.5</v>
      </c>
      <c r="Y1650" s="12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2" t="n">
        <v>44988</v>
      </c>
      <c r="H1651" t="inlineStr"/>
      <c r="I1651" t="n">
        <v>21600</v>
      </c>
      <c r="L1651" t="n">
        <v>5.142011834319526</v>
      </c>
      <c r="M1651" s="12" t="n">
        <v>44993</v>
      </c>
      <c r="N1651" t="n">
        <v>7.5</v>
      </c>
      <c r="O1651" s="12" t="n">
        <v>45000</v>
      </c>
      <c r="P1651" t="n">
        <v>14</v>
      </c>
      <c r="Q1651" t="inlineStr">
        <is>
          <t>SI</t>
        </is>
      </c>
      <c r="S1651" t="n">
        <v>21600</v>
      </c>
      <c r="V1651" t="n">
        <v>7.142011834319526</v>
      </c>
      <c r="W1651" s="12" t="n">
        <v>44995</v>
      </c>
      <c r="X1651" t="n">
        <v>9.5</v>
      </c>
      <c r="Y1651" s="12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2" t="n">
        <v>44988</v>
      </c>
      <c r="H1652" t="inlineStr"/>
      <c r="I1652" t="n">
        <v>21600</v>
      </c>
      <c r="L1652" t="n">
        <v>5.142011834319526</v>
      </c>
      <c r="M1652" s="12" t="n">
        <v>44993</v>
      </c>
      <c r="N1652" t="n">
        <v>7.5</v>
      </c>
      <c r="O1652" s="12" t="n">
        <v>45000</v>
      </c>
      <c r="P1652" t="n">
        <v>14</v>
      </c>
      <c r="Q1652" t="inlineStr">
        <is>
          <t>SI</t>
        </is>
      </c>
      <c r="S1652" t="n">
        <v>21600</v>
      </c>
      <c r="V1652" t="n">
        <v>7.142011834319526</v>
      </c>
      <c r="W1652" s="12" t="n">
        <v>44995</v>
      </c>
      <c r="X1652" t="n">
        <v>9.5</v>
      </c>
      <c r="Y1652" s="12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2" t="n">
        <v>44997</v>
      </c>
      <c r="H1653" t="inlineStr"/>
      <c r="I1653" t="n">
        <v>22800</v>
      </c>
      <c r="L1653" t="n">
        <v>5.142011834319526</v>
      </c>
      <c r="M1653" s="12" t="n">
        <v>45002</v>
      </c>
      <c r="N1653" t="n">
        <v>7.5</v>
      </c>
      <c r="O1653" s="12" t="n">
        <v>45009</v>
      </c>
      <c r="P1653" t="n">
        <v>6</v>
      </c>
      <c r="Q1653" t="inlineStr">
        <is>
          <t>SI</t>
        </is>
      </c>
      <c r="S1653" t="n">
        <v>22800</v>
      </c>
      <c r="V1653" t="n">
        <v>7.142011834319526</v>
      </c>
      <c r="W1653" s="12" t="n">
        <v>45004</v>
      </c>
      <c r="X1653" t="n">
        <v>9.5</v>
      </c>
      <c r="Y1653" s="12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2" t="n">
        <v>44997</v>
      </c>
      <c r="H1654" t="inlineStr"/>
      <c r="I1654" t="n">
        <v>22800</v>
      </c>
      <c r="L1654" t="n">
        <v>5.142011834319526</v>
      </c>
      <c r="M1654" s="12" t="n">
        <v>45002</v>
      </c>
      <c r="N1654" t="n">
        <v>7.5</v>
      </c>
      <c r="O1654" s="12" t="n">
        <v>45009</v>
      </c>
      <c r="P1654" t="n">
        <v>6</v>
      </c>
      <c r="Q1654" t="inlineStr">
        <is>
          <t>SI</t>
        </is>
      </c>
      <c r="S1654" t="n">
        <v>22800</v>
      </c>
      <c r="V1654" t="n">
        <v>7.142011834319526</v>
      </c>
      <c r="W1654" s="12" t="n">
        <v>45004</v>
      </c>
      <c r="X1654" t="n">
        <v>9.5</v>
      </c>
      <c r="Y1654" s="12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2" t="n">
        <v>44997</v>
      </c>
      <c r="H1655" t="inlineStr"/>
      <c r="I1655" t="n">
        <v>22800</v>
      </c>
      <c r="L1655" t="n">
        <v>5.142011834319526</v>
      </c>
      <c r="M1655" s="12" t="n">
        <v>45002</v>
      </c>
      <c r="N1655" t="n">
        <v>7.5</v>
      </c>
      <c r="O1655" s="12" t="n">
        <v>45009</v>
      </c>
      <c r="P1655" t="n">
        <v>6</v>
      </c>
      <c r="Q1655" t="inlineStr">
        <is>
          <t>SI</t>
        </is>
      </c>
      <c r="S1655" t="n">
        <v>22800</v>
      </c>
      <c r="V1655" t="n">
        <v>7.142011834319526</v>
      </c>
      <c r="W1655" s="12" t="n">
        <v>45004</v>
      </c>
      <c r="X1655" t="n">
        <v>9.5</v>
      </c>
      <c r="Y1655" s="12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2" t="n">
        <v>44977</v>
      </c>
      <c r="H1656" t="inlineStr"/>
      <c r="I1656" t="n">
        <v>21600</v>
      </c>
      <c r="L1656" t="n">
        <v>5.449612403100775</v>
      </c>
      <c r="M1656" s="12" t="n">
        <v>44982</v>
      </c>
      <c r="N1656" t="n">
        <v>10</v>
      </c>
      <c r="O1656" s="12" t="n">
        <v>44992</v>
      </c>
      <c r="P1656" t="n">
        <v>19</v>
      </c>
      <c r="Q1656" t="inlineStr">
        <is>
          <t>SI</t>
        </is>
      </c>
      <c r="S1656" t="n">
        <v>21600</v>
      </c>
      <c r="V1656" t="n">
        <v>7.449612403100775</v>
      </c>
      <c r="W1656" s="12" t="n">
        <v>44984</v>
      </c>
      <c r="X1656" t="n">
        <v>12</v>
      </c>
      <c r="Y1656" s="12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2" t="n">
        <v>44984</v>
      </c>
      <c r="H1657" t="inlineStr"/>
      <c r="I1657" t="n">
        <v>21600</v>
      </c>
      <c r="L1657" t="n">
        <v>5.449612403100775</v>
      </c>
      <c r="M1657" s="12" t="n">
        <v>44989</v>
      </c>
      <c r="N1657" t="n">
        <v>10</v>
      </c>
      <c r="O1657" s="12" t="n">
        <v>44999</v>
      </c>
      <c r="P1657" t="n">
        <v>13</v>
      </c>
      <c r="Q1657" t="inlineStr">
        <is>
          <t>SI</t>
        </is>
      </c>
      <c r="S1657" t="n">
        <v>21600</v>
      </c>
      <c r="V1657" t="n">
        <v>7.449612403100775</v>
      </c>
      <c r="W1657" s="12" t="n">
        <v>44991</v>
      </c>
      <c r="X1657" t="n">
        <v>12</v>
      </c>
      <c r="Y1657" s="12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2" t="n">
        <v>45007</v>
      </c>
      <c r="H1658" t="inlineStr"/>
      <c r="J1658" t="n">
        <v>24000</v>
      </c>
      <c r="L1658" t="n">
        <v>5.574109245612703</v>
      </c>
      <c r="M1658" s="12" t="n">
        <v>45012</v>
      </c>
      <c r="N1658" t="n">
        <v>5.5</v>
      </c>
      <c r="O1658" s="12" t="n">
        <v>45017</v>
      </c>
      <c r="P1658" t="n">
        <v>23</v>
      </c>
      <c r="Q1658" t="inlineStr">
        <is>
          <t>SI</t>
        </is>
      </c>
      <c r="T1658" t="n">
        <v>24000</v>
      </c>
      <c r="V1658" t="n">
        <v>7.574109245612703</v>
      </c>
      <c r="W1658" s="12" t="n">
        <v>45014</v>
      </c>
      <c r="X1658" t="n">
        <v>7.5</v>
      </c>
      <c r="Y1658" s="12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2" t="n">
        <v>45007</v>
      </c>
      <c r="H1659" t="inlineStr"/>
      <c r="J1659" t="n">
        <v>19976</v>
      </c>
      <c r="L1659" t="n">
        <v>5.574109245612703</v>
      </c>
      <c r="M1659" s="12" t="n">
        <v>45012</v>
      </c>
      <c r="N1659" t="n">
        <v>5.5</v>
      </c>
      <c r="O1659" s="12" t="n">
        <v>45017</v>
      </c>
      <c r="P1659" t="n">
        <v>23</v>
      </c>
      <c r="Q1659" t="inlineStr">
        <is>
          <t>SI</t>
        </is>
      </c>
      <c r="T1659" t="n">
        <v>19976</v>
      </c>
      <c r="V1659" t="n">
        <v>7.574109245612703</v>
      </c>
      <c r="W1659" s="12" t="n">
        <v>45014</v>
      </c>
      <c r="X1659" t="n">
        <v>7.5</v>
      </c>
      <c r="Y1659" s="12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2" t="n">
        <v>44992</v>
      </c>
      <c r="H1660" t="inlineStr"/>
      <c r="I1660" t="n">
        <v>24004.08864</v>
      </c>
      <c r="L1660" t="n">
        <v>7.5</v>
      </c>
      <c r="M1660" s="12" t="n">
        <v>44999</v>
      </c>
      <c r="N1660" t="n">
        <v>9.5</v>
      </c>
      <c r="O1660" s="12" t="n">
        <v>45008</v>
      </c>
      <c r="P1660" t="n">
        <v>7</v>
      </c>
      <c r="Q1660" t="inlineStr">
        <is>
          <t>SI</t>
        </is>
      </c>
      <c r="S1660" t="n">
        <v>24004.08864</v>
      </c>
      <c r="V1660" t="n">
        <v>9.5</v>
      </c>
      <c r="W1660" s="12" t="n">
        <v>45001</v>
      </c>
      <c r="X1660" t="n">
        <v>11.5</v>
      </c>
      <c r="Y1660" s="12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2" t="n">
        <v>44991</v>
      </c>
      <c r="H1661" t="inlineStr"/>
      <c r="I1661" t="n">
        <v>19958.048</v>
      </c>
      <c r="L1661" t="n">
        <v>7.5</v>
      </c>
      <c r="M1661" s="12" t="n">
        <v>44998</v>
      </c>
      <c r="N1661" t="n">
        <v>9.5</v>
      </c>
      <c r="O1661" s="12" t="n">
        <v>45007</v>
      </c>
      <c r="P1661" t="n">
        <v>8</v>
      </c>
      <c r="Q1661" t="inlineStr">
        <is>
          <t>SI</t>
        </is>
      </c>
      <c r="S1661" t="n">
        <v>19958.048</v>
      </c>
      <c r="V1661" t="n">
        <v>9.5</v>
      </c>
      <c r="W1661" s="12" t="n">
        <v>45000</v>
      </c>
      <c r="X1661" t="n">
        <v>11.5</v>
      </c>
      <c r="Y1661" s="12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2" t="n">
        <v>44992</v>
      </c>
      <c r="H1662" t="inlineStr"/>
      <c r="I1662" t="n">
        <v>19958.048</v>
      </c>
      <c r="L1662" t="n">
        <v>7.5</v>
      </c>
      <c r="M1662" s="12" t="n">
        <v>44999</v>
      </c>
      <c r="N1662" t="n">
        <v>9.5</v>
      </c>
      <c r="O1662" s="12" t="n">
        <v>45008</v>
      </c>
      <c r="P1662" t="n">
        <v>7</v>
      </c>
      <c r="Q1662" t="inlineStr">
        <is>
          <t>SI</t>
        </is>
      </c>
      <c r="S1662" t="n">
        <v>19958.048</v>
      </c>
      <c r="V1662" t="n">
        <v>9.5</v>
      </c>
      <c r="W1662" s="12" t="n">
        <v>45001</v>
      </c>
      <c r="X1662" t="n">
        <v>11.5</v>
      </c>
      <c r="Y1662" s="12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2" t="n">
        <v>45000</v>
      </c>
      <c r="H1663" t="inlineStr"/>
      <c r="I1663" t="n">
        <v>19958.048</v>
      </c>
      <c r="L1663" t="n">
        <v>7.5</v>
      </c>
      <c r="M1663" s="12" t="n">
        <v>45007</v>
      </c>
      <c r="N1663" t="n">
        <v>9.5</v>
      </c>
      <c r="O1663" s="12" t="n">
        <v>45016</v>
      </c>
      <c r="P1663" t="n">
        <v>0</v>
      </c>
      <c r="Q1663" t="inlineStr">
        <is>
          <t>Mes 4</t>
        </is>
      </c>
      <c r="S1663" t="n">
        <v>19958.048</v>
      </c>
      <c r="V1663" t="n">
        <v>9.5</v>
      </c>
      <c r="W1663" s="12" t="n">
        <v>45009</v>
      </c>
      <c r="X1663" t="n">
        <v>11.5</v>
      </c>
      <c r="Y1663" s="12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2" t="n">
        <v>44982</v>
      </c>
      <c r="H1664" t="inlineStr"/>
      <c r="I1664" t="n">
        <v>18143.68</v>
      </c>
      <c r="L1664" t="n">
        <v>7.5</v>
      </c>
      <c r="M1664" s="12" t="n">
        <v>44989</v>
      </c>
      <c r="N1664" t="n">
        <v>9.5</v>
      </c>
      <c r="O1664" s="12" t="n">
        <v>44998</v>
      </c>
      <c r="P1664" t="n">
        <v>16</v>
      </c>
      <c r="Q1664" t="inlineStr">
        <is>
          <t>SI</t>
        </is>
      </c>
      <c r="S1664" t="n">
        <v>18143.68</v>
      </c>
      <c r="V1664" t="n">
        <v>9.5</v>
      </c>
      <c r="W1664" s="12" t="n">
        <v>44991</v>
      </c>
      <c r="X1664" t="n">
        <v>11.5</v>
      </c>
      <c r="Y1664" s="12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2" t="n">
        <v>44989</v>
      </c>
      <c r="H1665" t="inlineStr"/>
      <c r="I1665" t="n">
        <v>19958.048</v>
      </c>
      <c r="L1665" t="n">
        <v>7.5</v>
      </c>
      <c r="M1665" s="12" t="n">
        <v>44996</v>
      </c>
      <c r="N1665" t="n">
        <v>9.5</v>
      </c>
      <c r="O1665" s="12" t="n">
        <v>45005</v>
      </c>
      <c r="P1665" t="n">
        <v>10</v>
      </c>
      <c r="Q1665" t="inlineStr">
        <is>
          <t>SI</t>
        </is>
      </c>
      <c r="S1665" t="n">
        <v>19958.048</v>
      </c>
      <c r="V1665" t="n">
        <v>9.5</v>
      </c>
      <c r="W1665" s="12" t="n">
        <v>44998</v>
      </c>
      <c r="X1665" t="n">
        <v>11.5</v>
      </c>
      <c r="Y1665" s="12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2" t="n">
        <v>44982</v>
      </c>
      <c r="H1666" t="inlineStr"/>
      <c r="I1666" t="n">
        <v>19958.048</v>
      </c>
      <c r="L1666" t="n">
        <v>7.5</v>
      </c>
      <c r="M1666" s="12" t="n">
        <v>44989</v>
      </c>
      <c r="N1666" t="n">
        <v>9.5</v>
      </c>
      <c r="O1666" s="12" t="n">
        <v>44998</v>
      </c>
      <c r="P1666" t="n">
        <v>16</v>
      </c>
      <c r="Q1666" t="inlineStr">
        <is>
          <t>SI</t>
        </is>
      </c>
      <c r="S1666" t="n">
        <v>19958.048</v>
      </c>
      <c r="V1666" t="n">
        <v>9.5</v>
      </c>
      <c r="W1666" s="12" t="n">
        <v>44991</v>
      </c>
      <c r="X1666" t="n">
        <v>11.5</v>
      </c>
      <c r="Y1666" s="12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2" t="n">
        <v>45000</v>
      </c>
      <c r="H1667" t="inlineStr"/>
      <c r="I1667" t="n">
        <v>18660.77488</v>
      </c>
      <c r="L1667" t="n">
        <v>7.5</v>
      </c>
      <c r="M1667" s="12" t="n">
        <v>45007</v>
      </c>
      <c r="N1667" t="n">
        <v>9.5</v>
      </c>
      <c r="O1667" s="12" t="n">
        <v>45016</v>
      </c>
      <c r="P1667" t="n">
        <v>0</v>
      </c>
      <c r="Q1667" t="inlineStr">
        <is>
          <t>Mes 4</t>
        </is>
      </c>
      <c r="S1667" t="n">
        <v>18660.77488</v>
      </c>
      <c r="V1667" t="n">
        <v>9.5</v>
      </c>
      <c r="W1667" s="12" t="n">
        <v>45009</v>
      </c>
      <c r="X1667" t="n">
        <v>11.5</v>
      </c>
      <c r="Y1667" s="12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2" t="n">
        <v>44982</v>
      </c>
      <c r="H1668" t="inlineStr"/>
      <c r="I1668" t="n">
        <v>19958.048</v>
      </c>
      <c r="L1668" t="n">
        <v>7.5</v>
      </c>
      <c r="M1668" s="12" t="n">
        <v>44989</v>
      </c>
      <c r="N1668" t="n">
        <v>9.5</v>
      </c>
      <c r="O1668" s="12" t="n">
        <v>44998</v>
      </c>
      <c r="P1668" t="n">
        <v>16</v>
      </c>
      <c r="Q1668" t="inlineStr">
        <is>
          <t>SI</t>
        </is>
      </c>
      <c r="S1668" t="n">
        <v>19958.048</v>
      </c>
      <c r="V1668" t="n">
        <v>9.5</v>
      </c>
      <c r="W1668" s="12" t="n">
        <v>44991</v>
      </c>
      <c r="X1668" t="n">
        <v>11.5</v>
      </c>
      <c r="Y1668" s="12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2" t="n">
        <v>45005</v>
      </c>
      <c r="H1669" t="inlineStr"/>
      <c r="J1669" t="n">
        <v>23740</v>
      </c>
      <c r="L1669" t="n">
        <v>4.830303030303031</v>
      </c>
      <c r="M1669" s="12" t="n">
        <v>45009</v>
      </c>
      <c r="N1669" t="n">
        <v>15</v>
      </c>
      <c r="O1669" s="12" t="n">
        <v>45024</v>
      </c>
      <c r="P1669" t="n">
        <v>18</v>
      </c>
      <c r="Q1669" t="inlineStr">
        <is>
          <t>SI</t>
        </is>
      </c>
      <c r="T1669" t="n">
        <v>23740</v>
      </c>
      <c r="V1669" t="n">
        <v>6.830303030303031</v>
      </c>
      <c r="W1669" s="12" t="n">
        <v>45011</v>
      </c>
      <c r="X1669" t="n">
        <v>17</v>
      </c>
      <c r="Y1669" s="12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2" t="n">
        <v>44985</v>
      </c>
      <c r="H1670" t="inlineStr"/>
      <c r="I1670" t="n">
        <v>24007.32729</v>
      </c>
      <c r="L1670" t="n">
        <v>7.5</v>
      </c>
      <c r="M1670" s="12" t="n">
        <v>44992</v>
      </c>
      <c r="N1670" t="n">
        <v>9.5</v>
      </c>
      <c r="O1670" s="12" t="n">
        <v>45001</v>
      </c>
      <c r="P1670" t="n">
        <v>13</v>
      </c>
      <c r="Q1670" t="inlineStr">
        <is>
          <t>SI</t>
        </is>
      </c>
      <c r="S1670" t="n">
        <v>24007.32729</v>
      </c>
      <c r="V1670" t="n">
        <v>9.5</v>
      </c>
      <c r="W1670" s="12" t="n">
        <v>44994</v>
      </c>
      <c r="X1670" t="n">
        <v>11.5</v>
      </c>
      <c r="Y1670" s="12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2" t="n">
        <v>44985</v>
      </c>
      <c r="H1671" t="inlineStr"/>
      <c r="I1671" t="n">
        <v>19958.048</v>
      </c>
      <c r="L1671" t="n">
        <v>7.5</v>
      </c>
      <c r="M1671" s="12" t="n">
        <v>44992</v>
      </c>
      <c r="N1671" t="n">
        <v>9.5</v>
      </c>
      <c r="O1671" s="12" t="n">
        <v>45001</v>
      </c>
      <c r="P1671" t="n">
        <v>13</v>
      </c>
      <c r="Q1671" t="inlineStr">
        <is>
          <t>SI</t>
        </is>
      </c>
      <c r="S1671" t="n">
        <v>19958.048</v>
      </c>
      <c r="V1671" t="n">
        <v>9.5</v>
      </c>
      <c r="W1671" s="12" t="n">
        <v>44994</v>
      </c>
      <c r="X1671" t="n">
        <v>11.5</v>
      </c>
      <c r="Y1671" s="12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2" t="n">
        <v>45011</v>
      </c>
      <c r="H1672" t="inlineStr"/>
      <c r="J1672" t="n">
        <v>22015.88</v>
      </c>
      <c r="L1672" t="n">
        <v>5.574109245612703</v>
      </c>
      <c r="M1672" s="12" t="n">
        <v>45016</v>
      </c>
      <c r="N1672" t="n">
        <v>5.5</v>
      </c>
      <c r="O1672" s="12" t="n">
        <v>45021</v>
      </c>
      <c r="P1672" t="n">
        <v>21</v>
      </c>
      <c r="Q1672" t="inlineStr">
        <is>
          <t>SI</t>
        </is>
      </c>
      <c r="T1672" t="n">
        <v>22015.88</v>
      </c>
      <c r="V1672" t="n">
        <v>7.574109245612703</v>
      </c>
      <c r="W1672" s="12" t="n">
        <v>45018</v>
      </c>
      <c r="X1672" t="n">
        <v>7.5</v>
      </c>
      <c r="Y1672" s="12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2" t="n">
        <v>45011</v>
      </c>
      <c r="H1673" t="inlineStr"/>
      <c r="J1673" t="n">
        <v>22166.57</v>
      </c>
      <c r="L1673" t="n">
        <v>5.574109245612703</v>
      </c>
      <c r="M1673" s="12" t="n">
        <v>45016</v>
      </c>
      <c r="N1673" t="n">
        <v>5.5</v>
      </c>
      <c r="O1673" s="12" t="n">
        <v>45021</v>
      </c>
      <c r="P1673" t="n">
        <v>21</v>
      </c>
      <c r="Q1673" t="inlineStr">
        <is>
          <t>SI</t>
        </is>
      </c>
      <c r="T1673" t="n">
        <v>22166.57</v>
      </c>
      <c r="V1673" t="n">
        <v>7.574109245612703</v>
      </c>
      <c r="W1673" s="12" t="n">
        <v>45018</v>
      </c>
      <c r="X1673" t="n">
        <v>7.5</v>
      </c>
      <c r="Y1673" s="12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2" t="n">
        <v>44998</v>
      </c>
      <c r="H1674" t="inlineStr"/>
      <c r="I1674" t="n">
        <v>4800</v>
      </c>
      <c r="L1674" t="n">
        <v>5.574109245612703</v>
      </c>
      <c r="M1674" s="12" t="n">
        <v>45003</v>
      </c>
      <c r="N1674" t="n">
        <v>5.5</v>
      </c>
      <c r="O1674" s="12" t="n">
        <v>45008</v>
      </c>
      <c r="P1674" t="n">
        <v>7</v>
      </c>
      <c r="Q1674" t="inlineStr">
        <is>
          <t>SI</t>
        </is>
      </c>
      <c r="S1674" t="n">
        <v>4800</v>
      </c>
      <c r="V1674" t="n">
        <v>7.574109245612703</v>
      </c>
      <c r="W1674" s="12" t="n">
        <v>45005</v>
      </c>
      <c r="X1674" t="n">
        <v>7.5</v>
      </c>
      <c r="Y1674" s="12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2" t="n">
        <v>44998</v>
      </c>
      <c r="H1675" t="inlineStr"/>
      <c r="I1675" t="n">
        <v>19560</v>
      </c>
      <c r="L1675" t="n">
        <v>5.574109245612703</v>
      </c>
      <c r="M1675" s="12" t="n">
        <v>45003</v>
      </c>
      <c r="N1675" t="n">
        <v>5.5</v>
      </c>
      <c r="O1675" s="12" t="n">
        <v>45008</v>
      </c>
      <c r="P1675" t="n">
        <v>7</v>
      </c>
      <c r="Q1675" t="inlineStr">
        <is>
          <t>SI</t>
        </is>
      </c>
      <c r="S1675" t="n">
        <v>19560</v>
      </c>
      <c r="V1675" t="n">
        <v>7.574109245612703</v>
      </c>
      <c r="W1675" s="12" t="n">
        <v>45005</v>
      </c>
      <c r="X1675" t="n">
        <v>7.5</v>
      </c>
      <c r="Y1675" s="12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2" t="n">
        <v>45007</v>
      </c>
      <c r="H1676" t="inlineStr"/>
      <c r="J1676" t="n">
        <v>25001.89</v>
      </c>
      <c r="L1676" t="n">
        <v>5.574109245612703</v>
      </c>
      <c r="M1676" s="12" t="n">
        <v>45012</v>
      </c>
      <c r="N1676" t="n">
        <v>5.5</v>
      </c>
      <c r="O1676" s="12" t="n">
        <v>45017</v>
      </c>
      <c r="P1676" t="n">
        <v>23</v>
      </c>
      <c r="Q1676" t="inlineStr">
        <is>
          <t>SI</t>
        </is>
      </c>
      <c r="T1676" t="n">
        <v>25001.89</v>
      </c>
      <c r="V1676" t="n">
        <v>7.574109245612703</v>
      </c>
      <c r="W1676" s="12" t="n">
        <v>45014</v>
      </c>
      <c r="X1676" t="n">
        <v>7.5</v>
      </c>
      <c r="Y1676" s="12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2" t="n">
        <v>45011</v>
      </c>
      <c r="H1677" t="inlineStr"/>
      <c r="J1677" t="n">
        <v>12260.77</v>
      </c>
      <c r="L1677" t="n">
        <v>5.574109245612703</v>
      </c>
      <c r="M1677" s="12" t="n">
        <v>45016</v>
      </c>
      <c r="N1677" t="n">
        <v>5.5</v>
      </c>
      <c r="O1677" s="12" t="n">
        <v>45021</v>
      </c>
      <c r="P1677" t="n">
        <v>21</v>
      </c>
      <c r="Q1677" t="inlineStr">
        <is>
          <t>SI</t>
        </is>
      </c>
      <c r="T1677" t="n">
        <v>12260.77</v>
      </c>
      <c r="V1677" t="n">
        <v>7.574109245612703</v>
      </c>
      <c r="W1677" s="12" t="n">
        <v>45018</v>
      </c>
      <c r="X1677" t="n">
        <v>7.5</v>
      </c>
      <c r="Y1677" s="12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2" t="n">
        <v>45011</v>
      </c>
      <c r="H1678" t="inlineStr"/>
      <c r="J1678" t="n">
        <v>11819.36</v>
      </c>
      <c r="L1678" t="n">
        <v>5.574109245612703</v>
      </c>
      <c r="M1678" s="12" t="n">
        <v>45016</v>
      </c>
      <c r="N1678" t="n">
        <v>5.5</v>
      </c>
      <c r="O1678" s="12" t="n">
        <v>45021</v>
      </c>
      <c r="P1678" t="n">
        <v>21</v>
      </c>
      <c r="Q1678" t="inlineStr">
        <is>
          <t>SI</t>
        </is>
      </c>
      <c r="T1678" t="n">
        <v>11819.36</v>
      </c>
      <c r="V1678" t="n">
        <v>7.574109245612703</v>
      </c>
      <c r="W1678" s="12" t="n">
        <v>45018</v>
      </c>
      <c r="X1678" t="n">
        <v>7.5</v>
      </c>
      <c r="Y1678" s="12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2" t="n">
        <v>45015</v>
      </c>
      <c r="H1679" t="inlineStr"/>
      <c r="J1679" t="n">
        <v>21510</v>
      </c>
      <c r="L1679" t="n">
        <v>5.574109245612703</v>
      </c>
      <c r="M1679" s="12" t="n">
        <v>45020</v>
      </c>
      <c r="N1679" t="n">
        <v>5.5</v>
      </c>
      <c r="O1679" s="12" t="n">
        <v>45025</v>
      </c>
      <c r="P1679" t="n">
        <v>18</v>
      </c>
      <c r="Q1679" t="inlineStr">
        <is>
          <t>SI</t>
        </is>
      </c>
      <c r="T1679" t="n">
        <v>21510</v>
      </c>
      <c r="V1679" t="n">
        <v>7.574109245612703</v>
      </c>
      <c r="W1679" s="12" t="n">
        <v>45022</v>
      </c>
      <c r="X1679" t="n">
        <v>7.5</v>
      </c>
      <c r="Y1679" s="12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44996</v>
      </c>
      <c r="H1680" t="inlineStr"/>
      <c r="I1680" t="n">
        <v>13616.64</v>
      </c>
      <c r="L1680" t="n">
        <v>5.574109245612703</v>
      </c>
      <c r="M1680" s="12" t="n">
        <v>45001</v>
      </c>
      <c r="N1680" t="n">
        <v>5.5</v>
      </c>
      <c r="O1680" s="12" t="n">
        <v>45006</v>
      </c>
      <c r="P1680" t="n">
        <v>9</v>
      </c>
      <c r="Q1680" t="inlineStr">
        <is>
          <t>SI</t>
        </is>
      </c>
      <c r="S1680" t="n">
        <v>13616.64</v>
      </c>
      <c r="V1680" t="n">
        <v>7.574109245612703</v>
      </c>
      <c r="W1680" s="12" t="n">
        <v>45003</v>
      </c>
      <c r="X1680" t="n">
        <v>7.5</v>
      </c>
      <c r="Y1680" s="12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44996</v>
      </c>
      <c r="H1681" t="inlineStr"/>
      <c r="I1681" t="n">
        <v>11228.2</v>
      </c>
      <c r="L1681" t="n">
        <v>5.574109245612703</v>
      </c>
      <c r="M1681" s="12" t="n">
        <v>45001</v>
      </c>
      <c r="N1681" t="n">
        <v>5.5</v>
      </c>
      <c r="O1681" s="12" t="n">
        <v>45006</v>
      </c>
      <c r="P1681" t="n">
        <v>9</v>
      </c>
      <c r="Q1681" t="inlineStr">
        <is>
          <t>SI</t>
        </is>
      </c>
      <c r="S1681" t="n">
        <v>11228.2</v>
      </c>
      <c r="V1681" t="n">
        <v>7.574109245612703</v>
      </c>
      <c r="W1681" s="12" t="n">
        <v>45003</v>
      </c>
      <c r="X1681" t="n">
        <v>7.5</v>
      </c>
      <c r="Y1681" s="12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2" t="n">
        <v>44996</v>
      </c>
      <c r="H1682" t="inlineStr"/>
      <c r="I1682" t="n">
        <v>20140</v>
      </c>
      <c r="L1682" t="n">
        <v>5.574109245612703</v>
      </c>
      <c r="M1682" s="12" t="n">
        <v>45001</v>
      </c>
      <c r="N1682" t="n">
        <v>5.5</v>
      </c>
      <c r="O1682" s="12" t="n">
        <v>45006</v>
      </c>
      <c r="P1682" t="n">
        <v>9</v>
      </c>
      <c r="Q1682" t="inlineStr">
        <is>
          <t>SI</t>
        </is>
      </c>
      <c r="S1682" t="n">
        <v>20140</v>
      </c>
      <c r="V1682" t="n">
        <v>7.574109245612703</v>
      </c>
      <c r="W1682" s="12" t="n">
        <v>45003</v>
      </c>
      <c r="X1682" t="n">
        <v>7.5</v>
      </c>
      <c r="Y1682" s="12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2" t="n">
        <v>44996</v>
      </c>
      <c r="H1683" t="inlineStr"/>
      <c r="I1683" t="n">
        <v>5000</v>
      </c>
      <c r="L1683" t="n">
        <v>5.574109245612703</v>
      </c>
      <c r="M1683" s="12" t="n">
        <v>45001</v>
      </c>
      <c r="N1683" t="n">
        <v>5.5</v>
      </c>
      <c r="O1683" s="12" t="n">
        <v>45006</v>
      </c>
      <c r="P1683" t="n">
        <v>9</v>
      </c>
      <c r="Q1683" t="inlineStr">
        <is>
          <t>SI</t>
        </is>
      </c>
      <c r="S1683" t="n">
        <v>5000</v>
      </c>
      <c r="V1683" t="n">
        <v>7.574109245612703</v>
      </c>
      <c r="W1683" s="12" t="n">
        <v>45003</v>
      </c>
      <c r="X1683" t="n">
        <v>7.5</v>
      </c>
      <c r="Y1683" s="12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2" t="n">
        <v>44996</v>
      </c>
      <c r="H1684" t="inlineStr"/>
      <c r="I1684" t="n">
        <v>25000</v>
      </c>
      <c r="L1684" t="n">
        <v>5.574109245612703</v>
      </c>
      <c r="M1684" s="12" t="n">
        <v>45001</v>
      </c>
      <c r="N1684" t="n">
        <v>5.5</v>
      </c>
      <c r="O1684" s="12" t="n">
        <v>45006</v>
      </c>
      <c r="P1684" t="n">
        <v>9</v>
      </c>
      <c r="Q1684" t="inlineStr">
        <is>
          <t>SI</t>
        </is>
      </c>
      <c r="S1684" t="n">
        <v>25000</v>
      </c>
      <c r="V1684" t="n">
        <v>7.574109245612703</v>
      </c>
      <c r="W1684" s="12" t="n">
        <v>45003</v>
      </c>
      <c r="X1684" t="n">
        <v>7.5</v>
      </c>
      <c r="Y1684" s="12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2" t="n">
        <v>45011</v>
      </c>
      <c r="H1685" t="inlineStr"/>
      <c r="J1685" t="n">
        <v>25002</v>
      </c>
      <c r="L1685" t="n">
        <v>5.574109245612703</v>
      </c>
      <c r="M1685" s="12" t="n">
        <v>45016</v>
      </c>
      <c r="N1685" t="n">
        <v>5.5</v>
      </c>
      <c r="O1685" s="12" t="n">
        <v>45021</v>
      </c>
      <c r="P1685" t="n">
        <v>21</v>
      </c>
      <c r="Q1685" t="inlineStr">
        <is>
          <t>SI</t>
        </is>
      </c>
      <c r="T1685" t="n">
        <v>25002</v>
      </c>
      <c r="V1685" t="n">
        <v>7.574109245612703</v>
      </c>
      <c r="W1685" s="12" t="n">
        <v>45018</v>
      </c>
      <c r="X1685" t="n">
        <v>7.5</v>
      </c>
      <c r="Y1685" s="12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2" t="n">
        <v>44984</v>
      </c>
      <c r="H1686" t="inlineStr"/>
      <c r="I1686" t="n">
        <v>24010.26</v>
      </c>
      <c r="L1686" t="n">
        <v>5.449612403100775</v>
      </c>
      <c r="M1686" s="12" t="n">
        <v>44989</v>
      </c>
      <c r="N1686" t="n">
        <v>10</v>
      </c>
      <c r="O1686" s="12" t="n">
        <v>44999</v>
      </c>
      <c r="P1686" t="n">
        <v>13</v>
      </c>
      <c r="Q1686" t="inlineStr">
        <is>
          <t>SI</t>
        </is>
      </c>
      <c r="S1686" t="n">
        <v>24010.26</v>
      </c>
      <c r="V1686" t="n">
        <v>7.449612403100775</v>
      </c>
      <c r="W1686" s="12" t="n">
        <v>44991</v>
      </c>
      <c r="X1686" t="n">
        <v>12</v>
      </c>
      <c r="Y1686" s="12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2" t="n">
        <v>44977</v>
      </c>
      <c r="H1687" t="inlineStr"/>
      <c r="I1687" t="n">
        <v>24019.8</v>
      </c>
      <c r="L1687" t="n">
        <v>5.449612403100775</v>
      </c>
      <c r="M1687" s="12" t="n">
        <v>44982</v>
      </c>
      <c r="N1687" t="n">
        <v>10</v>
      </c>
      <c r="O1687" s="12" t="n">
        <v>44992</v>
      </c>
      <c r="P1687" t="n">
        <v>19</v>
      </c>
      <c r="Q1687" t="inlineStr">
        <is>
          <t>SI</t>
        </is>
      </c>
      <c r="S1687" t="n">
        <v>24019.8</v>
      </c>
      <c r="V1687" t="n">
        <v>7.449612403100775</v>
      </c>
      <c r="W1687" s="12" t="n">
        <v>44984</v>
      </c>
      <c r="X1687" t="n">
        <v>12</v>
      </c>
      <c r="Y1687" s="12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2" t="n">
        <v>44982</v>
      </c>
      <c r="H1688" t="inlineStr"/>
      <c r="I1688" t="n">
        <v>19958.048</v>
      </c>
      <c r="L1688" t="n">
        <v>7.5</v>
      </c>
      <c r="M1688" s="12" t="n">
        <v>44989</v>
      </c>
      <c r="N1688" t="n">
        <v>9.5</v>
      </c>
      <c r="O1688" s="12" t="n">
        <v>44998</v>
      </c>
      <c r="P1688" t="n">
        <v>16</v>
      </c>
      <c r="Q1688" t="inlineStr">
        <is>
          <t>SI</t>
        </is>
      </c>
      <c r="S1688" t="n">
        <v>19958.048</v>
      </c>
      <c r="V1688" t="n">
        <v>9.5</v>
      </c>
      <c r="W1688" s="12" t="n">
        <v>44991</v>
      </c>
      <c r="X1688" t="n">
        <v>11.5</v>
      </c>
      <c r="Y1688" s="12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2" t="n">
        <v>45007</v>
      </c>
      <c r="H1689" t="inlineStr"/>
      <c r="J1689" t="n">
        <v>3040</v>
      </c>
      <c r="L1689" t="n">
        <v>5.574109245612703</v>
      </c>
      <c r="M1689" s="12" t="n">
        <v>45012</v>
      </c>
      <c r="N1689" t="n">
        <v>5.5</v>
      </c>
      <c r="O1689" s="12" t="n">
        <v>45017</v>
      </c>
      <c r="P1689" t="n">
        <v>23</v>
      </c>
      <c r="Q1689" t="inlineStr">
        <is>
          <t>SI</t>
        </is>
      </c>
      <c r="T1689" t="n">
        <v>3040</v>
      </c>
      <c r="V1689" t="n">
        <v>7.574109245612703</v>
      </c>
      <c r="W1689" s="12" t="n">
        <v>45014</v>
      </c>
      <c r="X1689" t="n">
        <v>7.5</v>
      </c>
      <c r="Y1689" s="12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2" t="n">
        <v>45007</v>
      </c>
      <c r="H1690" t="inlineStr"/>
      <c r="J1690" t="n">
        <v>21960</v>
      </c>
      <c r="L1690" t="n">
        <v>5.574109245612703</v>
      </c>
      <c r="M1690" s="12" t="n">
        <v>45012</v>
      </c>
      <c r="N1690" t="n">
        <v>5.5</v>
      </c>
      <c r="O1690" s="12" t="n">
        <v>45017</v>
      </c>
      <c r="P1690" t="n">
        <v>23</v>
      </c>
      <c r="Q1690" t="inlineStr">
        <is>
          <t>SI</t>
        </is>
      </c>
      <c r="T1690" t="n">
        <v>21960</v>
      </c>
      <c r="V1690" t="n">
        <v>7.574109245612703</v>
      </c>
      <c r="W1690" s="12" t="n">
        <v>45014</v>
      </c>
      <c r="X1690" t="n">
        <v>7.5</v>
      </c>
      <c r="Y1690" s="12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2" t="n">
        <v>44998</v>
      </c>
      <c r="H1691" t="inlineStr"/>
      <c r="J1691" t="n">
        <v>2000.8</v>
      </c>
      <c r="L1691" t="n">
        <v>4.830303030303031</v>
      </c>
      <c r="M1691" s="12" t="n">
        <v>45002</v>
      </c>
      <c r="N1691" t="n">
        <v>15</v>
      </c>
      <c r="O1691" s="12" t="n">
        <v>45017</v>
      </c>
      <c r="P1691" t="n">
        <v>24</v>
      </c>
      <c r="Q1691" t="inlineStr">
        <is>
          <t>SI</t>
        </is>
      </c>
      <c r="S1691" t="n">
        <v>2000.8</v>
      </c>
      <c r="V1691" t="n">
        <v>6.830303030303031</v>
      </c>
      <c r="W1691" s="12" t="n">
        <v>45004</v>
      </c>
      <c r="X1691" t="n">
        <v>17</v>
      </c>
      <c r="Y1691" s="12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2" t="n">
        <v>44998</v>
      </c>
      <c r="H1692" t="inlineStr"/>
      <c r="J1692" t="n">
        <v>2006.02</v>
      </c>
      <c r="L1692" t="n">
        <v>4.830303030303031</v>
      </c>
      <c r="M1692" s="12" t="n">
        <v>45002</v>
      </c>
      <c r="N1692" t="n">
        <v>15</v>
      </c>
      <c r="O1692" s="12" t="n">
        <v>45017</v>
      </c>
      <c r="P1692" t="n">
        <v>24</v>
      </c>
      <c r="Q1692" t="inlineStr">
        <is>
          <t>SI</t>
        </is>
      </c>
      <c r="S1692" t="n">
        <v>2006.02</v>
      </c>
      <c r="V1692" t="n">
        <v>6.830303030303031</v>
      </c>
      <c r="W1692" s="12" t="n">
        <v>45004</v>
      </c>
      <c r="X1692" t="n">
        <v>17</v>
      </c>
      <c r="Y1692" s="12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2" t="n">
        <v>44998</v>
      </c>
      <c r="H1693" t="inlineStr"/>
      <c r="J1693" t="n">
        <v>1022.41</v>
      </c>
      <c r="L1693" t="n">
        <v>4.830303030303031</v>
      </c>
      <c r="M1693" s="12" t="n">
        <v>45002</v>
      </c>
      <c r="N1693" t="n">
        <v>15</v>
      </c>
      <c r="O1693" s="12" t="n">
        <v>45017</v>
      </c>
      <c r="P1693" t="n">
        <v>24</v>
      </c>
      <c r="Q1693" t="inlineStr">
        <is>
          <t>SI</t>
        </is>
      </c>
      <c r="S1693" t="n">
        <v>1022.41</v>
      </c>
      <c r="V1693" t="n">
        <v>6.830303030303031</v>
      </c>
      <c r="W1693" s="12" t="n">
        <v>45004</v>
      </c>
      <c r="X1693" t="n">
        <v>17</v>
      </c>
      <c r="Y1693" s="12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2" t="n">
        <v>44998</v>
      </c>
      <c r="H1694" t="inlineStr"/>
      <c r="J1694" t="n">
        <v>4992.68</v>
      </c>
      <c r="L1694" t="n">
        <v>4.830303030303031</v>
      </c>
      <c r="M1694" s="12" t="n">
        <v>45002</v>
      </c>
      <c r="N1694" t="n">
        <v>15</v>
      </c>
      <c r="O1694" s="12" t="n">
        <v>45017</v>
      </c>
      <c r="P1694" t="n">
        <v>24</v>
      </c>
      <c r="Q1694" t="inlineStr">
        <is>
          <t>SI</t>
        </is>
      </c>
      <c r="S1694" t="n">
        <v>4992.68</v>
      </c>
      <c r="V1694" t="n">
        <v>6.830303030303031</v>
      </c>
      <c r="W1694" s="12" t="n">
        <v>45004</v>
      </c>
      <c r="X1694" t="n">
        <v>17</v>
      </c>
      <c r="Y1694" s="12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2" t="n">
        <v>44998</v>
      </c>
      <c r="H1695" t="inlineStr"/>
      <c r="J1695" t="n">
        <v>5996.46</v>
      </c>
      <c r="L1695" t="n">
        <v>4.830303030303031</v>
      </c>
      <c r="M1695" s="12" t="n">
        <v>45002</v>
      </c>
      <c r="N1695" t="n">
        <v>15</v>
      </c>
      <c r="O1695" s="12" t="n">
        <v>45017</v>
      </c>
      <c r="P1695" t="n">
        <v>24</v>
      </c>
      <c r="Q1695" t="inlineStr">
        <is>
          <t>SI</t>
        </is>
      </c>
      <c r="S1695" t="n">
        <v>5996.46</v>
      </c>
      <c r="V1695" t="n">
        <v>6.830303030303031</v>
      </c>
      <c r="W1695" s="12" t="n">
        <v>45004</v>
      </c>
      <c r="X1695" t="n">
        <v>17</v>
      </c>
      <c r="Y1695" s="12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2" t="n">
        <v>44998</v>
      </c>
      <c r="H1696" t="inlineStr"/>
      <c r="J1696" t="n">
        <v>7000</v>
      </c>
      <c r="L1696" t="n">
        <v>4.830303030303031</v>
      </c>
      <c r="M1696" s="12" t="n">
        <v>45002</v>
      </c>
      <c r="N1696" t="n">
        <v>15</v>
      </c>
      <c r="O1696" s="12" t="n">
        <v>45017</v>
      </c>
      <c r="P1696" t="n">
        <v>24</v>
      </c>
      <c r="Q1696" t="inlineStr">
        <is>
          <t>SI</t>
        </is>
      </c>
      <c r="S1696" t="n">
        <v>7000</v>
      </c>
      <c r="V1696" t="n">
        <v>6.830303030303031</v>
      </c>
      <c r="W1696" s="12" t="n">
        <v>45004</v>
      </c>
      <c r="X1696" t="n">
        <v>17</v>
      </c>
      <c r="Y1696" s="12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2" t="n">
        <v>44998</v>
      </c>
      <c r="H1697" t="inlineStr"/>
      <c r="J1697" t="n">
        <v>827.4400000000001</v>
      </c>
      <c r="L1697" t="n">
        <v>4.830303030303031</v>
      </c>
      <c r="M1697" s="12" t="n">
        <v>45002</v>
      </c>
      <c r="N1697" t="n">
        <v>15</v>
      </c>
      <c r="O1697" s="12" t="n">
        <v>45017</v>
      </c>
      <c r="P1697" t="n">
        <v>24</v>
      </c>
      <c r="Q1697" t="inlineStr">
        <is>
          <t>SI</t>
        </is>
      </c>
      <c r="S1697" t="n">
        <v>827.4400000000001</v>
      </c>
      <c r="V1697" t="n">
        <v>6.830303030303031</v>
      </c>
      <c r="W1697" s="12" t="n">
        <v>45004</v>
      </c>
      <c r="X1697" t="n">
        <v>17</v>
      </c>
      <c r="Y1697" s="12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2" t="n">
        <v>45015</v>
      </c>
      <c r="H1698" t="inlineStr"/>
      <c r="J1698" t="n">
        <v>4040</v>
      </c>
      <c r="L1698" t="n">
        <v>4.830303030303031</v>
      </c>
      <c r="M1698" s="12" t="n">
        <v>45019</v>
      </c>
      <c r="N1698" t="n">
        <v>15</v>
      </c>
      <c r="O1698" s="12" t="n">
        <v>45034</v>
      </c>
      <c r="P1698" t="n">
        <v>10</v>
      </c>
      <c r="Q1698" t="inlineStr">
        <is>
          <t>SI</t>
        </is>
      </c>
      <c r="T1698" t="n">
        <v>4040</v>
      </c>
      <c r="V1698" t="n">
        <v>6.830303030303031</v>
      </c>
      <c r="W1698" s="12" t="n">
        <v>45021</v>
      </c>
      <c r="X1698" t="n">
        <v>17</v>
      </c>
      <c r="Y1698" s="12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2" t="n">
        <v>45015</v>
      </c>
      <c r="H1699" t="inlineStr"/>
      <c r="J1699" t="n">
        <v>4007.28</v>
      </c>
      <c r="L1699" t="n">
        <v>4.830303030303031</v>
      </c>
      <c r="M1699" s="12" t="n">
        <v>45019</v>
      </c>
      <c r="N1699" t="n">
        <v>15</v>
      </c>
      <c r="O1699" s="12" t="n">
        <v>45034</v>
      </c>
      <c r="P1699" t="n">
        <v>10</v>
      </c>
      <c r="Q1699" t="inlineStr">
        <is>
          <t>SI</t>
        </is>
      </c>
      <c r="T1699" t="n">
        <v>4007.28</v>
      </c>
      <c r="V1699" t="n">
        <v>6.830303030303031</v>
      </c>
      <c r="W1699" s="12" t="n">
        <v>45021</v>
      </c>
      <c r="X1699" t="n">
        <v>17</v>
      </c>
      <c r="Y1699" s="12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2" t="n">
        <v>45015</v>
      </c>
      <c r="H1700" t="inlineStr"/>
      <c r="J1700" t="n">
        <v>5106.09</v>
      </c>
      <c r="L1700" t="n">
        <v>4.830303030303031</v>
      </c>
      <c r="M1700" s="12" t="n">
        <v>45019</v>
      </c>
      <c r="N1700" t="n">
        <v>15</v>
      </c>
      <c r="O1700" s="12" t="n">
        <v>45034</v>
      </c>
      <c r="P1700" t="n">
        <v>10</v>
      </c>
      <c r="Q1700" t="inlineStr">
        <is>
          <t>SI</t>
        </is>
      </c>
      <c r="T1700" t="n">
        <v>5106.09</v>
      </c>
      <c r="V1700" t="n">
        <v>6.830303030303031</v>
      </c>
      <c r="W1700" s="12" t="n">
        <v>45021</v>
      </c>
      <c r="X1700" t="n">
        <v>17</v>
      </c>
      <c r="Y1700" s="12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2" t="n">
        <v>45015</v>
      </c>
      <c r="H1701" t="inlineStr"/>
      <c r="J1701" t="n">
        <v>3010</v>
      </c>
      <c r="L1701" t="n">
        <v>4.830303030303031</v>
      </c>
      <c r="M1701" s="12" t="n">
        <v>45019</v>
      </c>
      <c r="N1701" t="n">
        <v>15</v>
      </c>
      <c r="O1701" s="12" t="n">
        <v>45034</v>
      </c>
      <c r="P1701" t="n">
        <v>10</v>
      </c>
      <c r="Q1701" t="inlineStr">
        <is>
          <t>SI</t>
        </is>
      </c>
      <c r="T1701" t="n">
        <v>3010</v>
      </c>
      <c r="V1701" t="n">
        <v>6.830303030303031</v>
      </c>
      <c r="W1701" s="12" t="n">
        <v>45021</v>
      </c>
      <c r="X1701" t="n">
        <v>17</v>
      </c>
      <c r="Y1701" s="12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2" t="n">
        <v>45015</v>
      </c>
      <c r="H1702" t="inlineStr"/>
      <c r="J1702" t="n">
        <v>8000.69</v>
      </c>
      <c r="L1702" t="n">
        <v>4.830303030303031</v>
      </c>
      <c r="M1702" s="12" t="n">
        <v>45019</v>
      </c>
      <c r="N1702" t="n">
        <v>15</v>
      </c>
      <c r="O1702" s="12" t="n">
        <v>45034</v>
      </c>
      <c r="P1702" t="n">
        <v>10</v>
      </c>
      <c r="Q1702" t="inlineStr">
        <is>
          <t>SI</t>
        </is>
      </c>
      <c r="T1702" t="n">
        <v>8000.69</v>
      </c>
      <c r="V1702" t="n">
        <v>6.830303030303031</v>
      </c>
      <c r="W1702" s="12" t="n">
        <v>45021</v>
      </c>
      <c r="X1702" t="n">
        <v>17</v>
      </c>
      <c r="Y1702" s="12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2" t="n">
        <v>44981</v>
      </c>
      <c r="H1703" t="inlineStr"/>
      <c r="I1703" t="n">
        <v>17901.71</v>
      </c>
      <c r="L1703" t="n">
        <v>5.449612403100775</v>
      </c>
      <c r="M1703" s="12" t="n">
        <v>44986</v>
      </c>
      <c r="N1703" t="n">
        <v>10</v>
      </c>
      <c r="O1703" s="12" t="n">
        <v>44996</v>
      </c>
      <c r="P1703" t="n">
        <v>15</v>
      </c>
      <c r="Q1703" t="inlineStr">
        <is>
          <t>SI</t>
        </is>
      </c>
      <c r="S1703" t="n">
        <v>17901.71</v>
      </c>
      <c r="V1703" t="n">
        <v>7.449612403100775</v>
      </c>
      <c r="W1703" s="12" t="n">
        <v>44988</v>
      </c>
      <c r="X1703" t="n">
        <v>12</v>
      </c>
      <c r="Y1703" s="12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2" t="n">
        <v>44981</v>
      </c>
      <c r="H1704" t="inlineStr"/>
      <c r="I1704" t="n">
        <v>6080.77</v>
      </c>
      <c r="L1704" t="n">
        <v>5.449612403100775</v>
      </c>
      <c r="M1704" s="12" t="n">
        <v>44986</v>
      </c>
      <c r="N1704" t="n">
        <v>10</v>
      </c>
      <c r="O1704" s="12" t="n">
        <v>44996</v>
      </c>
      <c r="P1704" t="n">
        <v>15</v>
      </c>
      <c r="Q1704" t="inlineStr">
        <is>
          <t>SI</t>
        </is>
      </c>
      <c r="S1704" t="n">
        <v>6080.77</v>
      </c>
      <c r="V1704" t="n">
        <v>7.449612403100775</v>
      </c>
      <c r="W1704" s="12" t="n">
        <v>44988</v>
      </c>
      <c r="X1704" t="n">
        <v>12</v>
      </c>
      <c r="Y1704" s="12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2" t="n">
        <v>45007</v>
      </c>
      <c r="H1705" t="inlineStr"/>
      <c r="J1705" t="n">
        <v>24000</v>
      </c>
      <c r="L1705" t="n">
        <v>5.574109245612703</v>
      </c>
      <c r="M1705" s="12" t="n">
        <v>45012</v>
      </c>
      <c r="N1705" t="n">
        <v>5.5</v>
      </c>
      <c r="O1705" s="12" t="n">
        <v>45017</v>
      </c>
      <c r="P1705" t="n">
        <v>23</v>
      </c>
      <c r="Q1705" t="inlineStr">
        <is>
          <t>SI</t>
        </is>
      </c>
      <c r="T1705" t="n">
        <v>24000</v>
      </c>
      <c r="V1705" t="n">
        <v>7.574109245612703</v>
      </c>
      <c r="W1705" s="12" t="n">
        <v>45014</v>
      </c>
      <c r="X1705" t="n">
        <v>7.5</v>
      </c>
      <c r="Y1705" s="12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2" t="n">
        <v>45011</v>
      </c>
      <c r="H1706" t="inlineStr"/>
      <c r="J1706" t="n">
        <v>22113.51</v>
      </c>
      <c r="L1706" t="n">
        <v>5.574109245612703</v>
      </c>
      <c r="M1706" s="12" t="n">
        <v>45016</v>
      </c>
      <c r="N1706" t="n">
        <v>5.5</v>
      </c>
      <c r="O1706" s="12" t="n">
        <v>45021</v>
      </c>
      <c r="P1706" t="n">
        <v>21</v>
      </c>
      <c r="Q1706" t="inlineStr">
        <is>
          <t>SI</t>
        </is>
      </c>
      <c r="T1706" t="n">
        <v>22113.51</v>
      </c>
      <c r="V1706" t="n">
        <v>7.574109245612703</v>
      </c>
      <c r="W1706" s="12" t="n">
        <v>45018</v>
      </c>
      <c r="X1706" t="n">
        <v>7.5</v>
      </c>
      <c r="Y1706" s="12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2" t="n">
        <v>44998</v>
      </c>
      <c r="H1707" t="inlineStr"/>
      <c r="I1707" t="n">
        <v>24440</v>
      </c>
      <c r="L1707" t="n">
        <v>5.574109245612703</v>
      </c>
      <c r="M1707" s="12" t="n">
        <v>45003</v>
      </c>
      <c r="N1707" t="n">
        <v>5.5</v>
      </c>
      <c r="O1707" s="12" t="n">
        <v>45008</v>
      </c>
      <c r="P1707" t="n">
        <v>7</v>
      </c>
      <c r="Q1707" t="inlineStr">
        <is>
          <t>SI</t>
        </is>
      </c>
      <c r="S1707" t="n">
        <v>24440</v>
      </c>
      <c r="V1707" t="n">
        <v>7.574109245612703</v>
      </c>
      <c r="W1707" s="12" t="n">
        <v>45005</v>
      </c>
      <c r="X1707" t="n">
        <v>7.5</v>
      </c>
      <c r="Y1707" s="12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2" t="n">
        <v>45011</v>
      </c>
      <c r="H1708" t="inlineStr"/>
      <c r="J1708" t="n">
        <v>24060</v>
      </c>
      <c r="L1708" t="n">
        <v>5.574109245612703</v>
      </c>
      <c r="M1708" s="12" t="n">
        <v>45016</v>
      </c>
      <c r="N1708" t="n">
        <v>5.5</v>
      </c>
      <c r="O1708" s="12" t="n">
        <v>45021</v>
      </c>
      <c r="P1708" t="n">
        <v>21</v>
      </c>
      <c r="Q1708" t="inlineStr">
        <is>
          <t>SI</t>
        </is>
      </c>
      <c r="T1708" t="n">
        <v>24060</v>
      </c>
      <c r="V1708" t="n">
        <v>7.574109245612703</v>
      </c>
      <c r="W1708" s="12" t="n">
        <v>45018</v>
      </c>
      <c r="X1708" t="n">
        <v>7.5</v>
      </c>
      <c r="Y1708" s="12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2" t="n">
        <v>44984</v>
      </c>
      <c r="H1709" t="inlineStr"/>
      <c r="I1709" t="n">
        <v>18143.68</v>
      </c>
      <c r="L1709" t="n">
        <v>7.5</v>
      </c>
      <c r="M1709" s="12" t="n">
        <v>44991</v>
      </c>
      <c r="N1709" t="n">
        <v>9.5</v>
      </c>
      <c r="O1709" s="12" t="n">
        <v>45000</v>
      </c>
      <c r="P1709" t="n">
        <v>14</v>
      </c>
      <c r="Q1709" t="inlineStr">
        <is>
          <t>SI</t>
        </is>
      </c>
      <c r="S1709" t="n">
        <v>18143.68</v>
      </c>
      <c r="V1709" t="n">
        <v>9.5</v>
      </c>
      <c r="W1709" s="12" t="n">
        <v>44993</v>
      </c>
      <c r="X1709" t="n">
        <v>11.5</v>
      </c>
      <c r="Y1709" s="12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2" t="n">
        <v>44991</v>
      </c>
      <c r="H1710" t="inlineStr"/>
      <c r="I1710" t="n">
        <v>907.184</v>
      </c>
      <c r="L1710" t="n">
        <v>7.5</v>
      </c>
      <c r="M1710" s="12" t="n">
        <v>44998</v>
      </c>
      <c r="N1710" t="n">
        <v>9.5</v>
      </c>
      <c r="O1710" s="12" t="n">
        <v>45007</v>
      </c>
      <c r="P1710" t="n">
        <v>8</v>
      </c>
      <c r="Q1710" t="inlineStr">
        <is>
          <t>SI</t>
        </is>
      </c>
      <c r="S1710" t="n">
        <v>907.184</v>
      </c>
      <c r="V1710" t="n">
        <v>9.5</v>
      </c>
      <c r="W1710" s="12" t="n">
        <v>45000</v>
      </c>
      <c r="X1710" t="n">
        <v>11.5</v>
      </c>
      <c r="Y1710" s="12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2" t="n">
        <v>44991</v>
      </c>
      <c r="H1711" t="inlineStr"/>
      <c r="I1711" t="n">
        <v>1814.368</v>
      </c>
      <c r="L1711" t="n">
        <v>7.5</v>
      </c>
      <c r="M1711" s="12" t="n">
        <v>44998</v>
      </c>
      <c r="N1711" t="n">
        <v>9.5</v>
      </c>
      <c r="O1711" s="12" t="n">
        <v>45007</v>
      </c>
      <c r="P1711" t="n">
        <v>8</v>
      </c>
      <c r="Q1711" t="inlineStr">
        <is>
          <t>SI</t>
        </is>
      </c>
      <c r="S1711" t="n">
        <v>1814.368</v>
      </c>
      <c r="V1711" t="n">
        <v>9.5</v>
      </c>
      <c r="W1711" s="12" t="n">
        <v>45000</v>
      </c>
      <c r="X1711" t="n">
        <v>11.5</v>
      </c>
      <c r="Y1711" s="12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2" t="n">
        <v>44991</v>
      </c>
      <c r="H1712" t="inlineStr"/>
      <c r="I1712" t="n">
        <v>907.184</v>
      </c>
      <c r="L1712" t="n">
        <v>7.5</v>
      </c>
      <c r="M1712" s="12" t="n">
        <v>44998</v>
      </c>
      <c r="N1712" t="n">
        <v>9.5</v>
      </c>
      <c r="O1712" s="12" t="n">
        <v>45007</v>
      </c>
      <c r="P1712" t="n">
        <v>8</v>
      </c>
      <c r="Q1712" t="inlineStr">
        <is>
          <t>SI</t>
        </is>
      </c>
      <c r="S1712" t="n">
        <v>907.184</v>
      </c>
      <c r="V1712" t="n">
        <v>9.5</v>
      </c>
      <c r="W1712" s="12" t="n">
        <v>45000</v>
      </c>
      <c r="X1712" t="n">
        <v>11.5</v>
      </c>
      <c r="Y1712" s="12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2" t="n">
        <v>44991</v>
      </c>
      <c r="H1713" t="inlineStr"/>
      <c r="I1713" t="n">
        <v>907.184</v>
      </c>
      <c r="L1713" t="n">
        <v>7.5</v>
      </c>
      <c r="M1713" s="12" t="n">
        <v>44998</v>
      </c>
      <c r="N1713" t="n">
        <v>9.5</v>
      </c>
      <c r="O1713" s="12" t="n">
        <v>45007</v>
      </c>
      <c r="P1713" t="n">
        <v>8</v>
      </c>
      <c r="Q1713" t="inlineStr">
        <is>
          <t>SI</t>
        </is>
      </c>
      <c r="S1713" t="n">
        <v>907.184</v>
      </c>
      <c r="V1713" t="n">
        <v>9.5</v>
      </c>
      <c r="W1713" s="12" t="n">
        <v>45000</v>
      </c>
      <c r="X1713" t="n">
        <v>11.5</v>
      </c>
      <c r="Y1713" s="12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2" t="n">
        <v>44991</v>
      </c>
      <c r="H1714" t="inlineStr"/>
      <c r="I1714" t="n">
        <v>907.184</v>
      </c>
      <c r="L1714" t="n">
        <v>7.5</v>
      </c>
      <c r="M1714" s="12" t="n">
        <v>44998</v>
      </c>
      <c r="N1714" t="n">
        <v>9.5</v>
      </c>
      <c r="O1714" s="12" t="n">
        <v>45007</v>
      </c>
      <c r="P1714" t="n">
        <v>8</v>
      </c>
      <c r="Q1714" t="inlineStr">
        <is>
          <t>SI</t>
        </is>
      </c>
      <c r="S1714" t="n">
        <v>907.184</v>
      </c>
      <c r="V1714" t="n">
        <v>9.5</v>
      </c>
      <c r="W1714" s="12" t="n">
        <v>45000</v>
      </c>
      <c r="X1714" t="n">
        <v>11.5</v>
      </c>
      <c r="Y1714" s="12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2" t="n">
        <v>44991</v>
      </c>
      <c r="H1715" t="inlineStr"/>
      <c r="I1715" t="n">
        <v>12700.576</v>
      </c>
      <c r="L1715" t="n">
        <v>7.5</v>
      </c>
      <c r="M1715" s="12" t="n">
        <v>44998</v>
      </c>
      <c r="N1715" t="n">
        <v>9.5</v>
      </c>
      <c r="O1715" s="12" t="n">
        <v>45007</v>
      </c>
      <c r="P1715" t="n">
        <v>8</v>
      </c>
      <c r="Q1715" t="inlineStr">
        <is>
          <t>SI</t>
        </is>
      </c>
      <c r="S1715" t="n">
        <v>12700.576</v>
      </c>
      <c r="V1715" t="n">
        <v>9.5</v>
      </c>
      <c r="W1715" s="12" t="n">
        <v>45000</v>
      </c>
      <c r="X1715" t="n">
        <v>11.5</v>
      </c>
      <c r="Y1715" s="12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2" t="n">
        <v>44998</v>
      </c>
      <c r="H1716" t="inlineStr"/>
      <c r="J1716" t="n">
        <v>18129.43</v>
      </c>
      <c r="L1716" t="n">
        <v>4.830303030303031</v>
      </c>
      <c r="M1716" s="12" t="n">
        <v>45002</v>
      </c>
      <c r="N1716" t="n">
        <v>15</v>
      </c>
      <c r="O1716" s="12" t="n">
        <v>45017</v>
      </c>
      <c r="P1716" t="n">
        <v>24</v>
      </c>
      <c r="Q1716" t="inlineStr">
        <is>
          <t>SI</t>
        </is>
      </c>
      <c r="S1716" t="n">
        <v>18129.43</v>
      </c>
      <c r="V1716" t="n">
        <v>6.830303030303031</v>
      </c>
      <c r="W1716" s="12" t="n">
        <v>45004</v>
      </c>
      <c r="X1716" t="n">
        <v>17</v>
      </c>
      <c r="Y1716" s="12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2" t="n">
        <v>44998</v>
      </c>
      <c r="H1717" t="inlineStr"/>
      <c r="J1717" t="n">
        <v>3700.77</v>
      </c>
      <c r="L1717" t="n">
        <v>4.830303030303031</v>
      </c>
      <c r="M1717" s="12" t="n">
        <v>45002</v>
      </c>
      <c r="N1717" t="n">
        <v>15</v>
      </c>
      <c r="O1717" s="12" t="n">
        <v>45017</v>
      </c>
      <c r="P1717" t="n">
        <v>24</v>
      </c>
      <c r="Q1717" t="inlineStr">
        <is>
          <t>SI</t>
        </is>
      </c>
      <c r="S1717" t="n">
        <v>3700.77</v>
      </c>
      <c r="V1717" t="n">
        <v>6.830303030303031</v>
      </c>
      <c r="W1717" s="12" t="n">
        <v>45004</v>
      </c>
      <c r="X1717" t="n">
        <v>17</v>
      </c>
      <c r="Y1717" s="12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2" t="n">
        <v>44998</v>
      </c>
      <c r="H1718" t="inlineStr"/>
      <c r="J1718" t="n">
        <v>2007.19</v>
      </c>
      <c r="L1718" t="n">
        <v>4.830303030303031</v>
      </c>
      <c r="M1718" s="12" t="n">
        <v>45002</v>
      </c>
      <c r="N1718" t="n">
        <v>15</v>
      </c>
      <c r="O1718" s="12" t="n">
        <v>45017</v>
      </c>
      <c r="P1718" t="n">
        <v>24</v>
      </c>
      <c r="Q1718" t="inlineStr">
        <is>
          <t>SI</t>
        </is>
      </c>
      <c r="S1718" t="n">
        <v>2007.19</v>
      </c>
      <c r="V1718" t="n">
        <v>6.830303030303031</v>
      </c>
      <c r="W1718" s="12" t="n">
        <v>45004</v>
      </c>
      <c r="X1718" t="n">
        <v>17</v>
      </c>
      <c r="Y1718" s="12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2" t="n">
        <v>44998</v>
      </c>
      <c r="H1719" t="inlineStr"/>
      <c r="J1719" t="n">
        <v>2043.96</v>
      </c>
      <c r="L1719" t="n">
        <v>4.830303030303031</v>
      </c>
      <c r="M1719" s="12" t="n">
        <v>45002</v>
      </c>
      <c r="N1719" t="n">
        <v>15</v>
      </c>
      <c r="O1719" s="12" t="n">
        <v>45017</v>
      </c>
      <c r="P1719" t="n">
        <v>24</v>
      </c>
      <c r="Q1719" t="inlineStr">
        <is>
          <t>SI</t>
        </is>
      </c>
      <c r="S1719" t="n">
        <v>2043.96</v>
      </c>
      <c r="V1719" t="n">
        <v>6.830303030303031</v>
      </c>
      <c r="W1719" s="12" t="n">
        <v>45004</v>
      </c>
      <c r="X1719" t="n">
        <v>17</v>
      </c>
      <c r="Y1719" s="12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2" t="n">
        <v>44998</v>
      </c>
      <c r="H1720" t="inlineStr"/>
      <c r="J1720" t="n">
        <v>5000</v>
      </c>
      <c r="L1720" t="n">
        <v>4.830303030303031</v>
      </c>
      <c r="M1720" s="12" t="n">
        <v>45002</v>
      </c>
      <c r="N1720" t="n">
        <v>15</v>
      </c>
      <c r="O1720" s="12" t="n">
        <v>45017</v>
      </c>
      <c r="P1720" t="n">
        <v>24</v>
      </c>
      <c r="Q1720" t="inlineStr">
        <is>
          <t>SI</t>
        </is>
      </c>
      <c r="S1720" t="n">
        <v>5000</v>
      </c>
      <c r="V1720" t="n">
        <v>6.830303030303031</v>
      </c>
      <c r="W1720" s="12" t="n">
        <v>45004</v>
      </c>
      <c r="X1720" t="n">
        <v>17</v>
      </c>
      <c r="Y1720" s="12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2" t="n">
        <v>44998</v>
      </c>
      <c r="H1721" t="inlineStr"/>
      <c r="J1721" t="n">
        <v>5015.46</v>
      </c>
      <c r="L1721" t="n">
        <v>4.830303030303031</v>
      </c>
      <c r="M1721" s="12" t="n">
        <v>45002</v>
      </c>
      <c r="N1721" t="n">
        <v>15</v>
      </c>
      <c r="O1721" s="12" t="n">
        <v>45017</v>
      </c>
      <c r="P1721" t="n">
        <v>24</v>
      </c>
      <c r="Q1721" t="inlineStr">
        <is>
          <t>SI</t>
        </is>
      </c>
      <c r="S1721" t="n">
        <v>5015.46</v>
      </c>
      <c r="V1721" t="n">
        <v>6.830303030303031</v>
      </c>
      <c r="W1721" s="12" t="n">
        <v>45004</v>
      </c>
      <c r="X1721" t="n">
        <v>17</v>
      </c>
      <c r="Y1721" s="12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2" t="n">
        <v>44998</v>
      </c>
      <c r="H1722" t="inlineStr"/>
      <c r="J1722" t="n">
        <v>3003.73</v>
      </c>
      <c r="L1722" t="n">
        <v>4.830303030303031</v>
      </c>
      <c r="M1722" s="12" t="n">
        <v>45002</v>
      </c>
      <c r="N1722" t="n">
        <v>15</v>
      </c>
      <c r="O1722" s="12" t="n">
        <v>45017</v>
      </c>
      <c r="P1722" t="n">
        <v>24</v>
      </c>
      <c r="Q1722" t="inlineStr">
        <is>
          <t>SI</t>
        </is>
      </c>
      <c r="S1722" t="n">
        <v>3003.73</v>
      </c>
      <c r="V1722" t="n">
        <v>6.830303030303031</v>
      </c>
      <c r="W1722" s="12" t="n">
        <v>45004</v>
      </c>
      <c r="X1722" t="n">
        <v>17</v>
      </c>
      <c r="Y1722" s="12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2" t="n">
        <v>44998</v>
      </c>
      <c r="H1723" t="inlineStr"/>
      <c r="J1723" t="n">
        <v>4008.07</v>
      </c>
      <c r="L1723" t="n">
        <v>4.830303030303031</v>
      </c>
      <c r="M1723" s="12" t="n">
        <v>45002</v>
      </c>
      <c r="N1723" t="n">
        <v>15</v>
      </c>
      <c r="O1723" s="12" t="n">
        <v>45017</v>
      </c>
      <c r="P1723" t="n">
        <v>24</v>
      </c>
      <c r="Q1723" t="inlineStr">
        <is>
          <t>SI</t>
        </is>
      </c>
      <c r="S1723" t="n">
        <v>4008.07</v>
      </c>
      <c r="V1723" t="n">
        <v>6.830303030303031</v>
      </c>
      <c r="W1723" s="12" t="n">
        <v>45004</v>
      </c>
      <c r="X1723" t="n">
        <v>17</v>
      </c>
      <c r="Y1723" s="12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2" t="n">
        <v>44998</v>
      </c>
      <c r="H1724" t="inlineStr"/>
      <c r="J1724" t="n">
        <v>5002.8</v>
      </c>
      <c r="L1724" t="n">
        <v>4.830303030303031</v>
      </c>
      <c r="M1724" s="12" t="n">
        <v>45002</v>
      </c>
      <c r="N1724" t="n">
        <v>15</v>
      </c>
      <c r="O1724" s="12" t="n">
        <v>45017</v>
      </c>
      <c r="P1724" t="n">
        <v>24</v>
      </c>
      <c r="Q1724" t="inlineStr">
        <is>
          <t>SI</t>
        </is>
      </c>
      <c r="S1724" t="n">
        <v>5002.8</v>
      </c>
      <c r="V1724" t="n">
        <v>6.830303030303031</v>
      </c>
      <c r="W1724" s="12" t="n">
        <v>45004</v>
      </c>
      <c r="X1724" t="n">
        <v>17</v>
      </c>
      <c r="Y1724" s="12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2" t="n">
        <v>44992</v>
      </c>
      <c r="H1725" t="inlineStr"/>
      <c r="I1725" t="n">
        <v>22579.64193</v>
      </c>
      <c r="L1725" t="n">
        <v>7.5</v>
      </c>
      <c r="M1725" s="12" t="n">
        <v>44999</v>
      </c>
      <c r="N1725" t="n">
        <v>9.5</v>
      </c>
      <c r="O1725" s="12" t="n">
        <v>45008</v>
      </c>
      <c r="P1725" t="n">
        <v>7</v>
      </c>
      <c r="Q1725" t="inlineStr">
        <is>
          <t>SI</t>
        </is>
      </c>
      <c r="S1725" t="n">
        <v>22579.64193</v>
      </c>
      <c r="V1725" t="n">
        <v>9.5</v>
      </c>
      <c r="W1725" s="12" t="n">
        <v>45001</v>
      </c>
      <c r="X1725" t="n">
        <v>11.5</v>
      </c>
      <c r="Y1725" s="12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2" t="n">
        <v>44998</v>
      </c>
      <c r="H1726" t="inlineStr"/>
      <c r="J1726" t="n">
        <v>2000</v>
      </c>
      <c r="L1726" t="n">
        <v>4.830303030303031</v>
      </c>
      <c r="M1726" s="12" t="n">
        <v>45002</v>
      </c>
      <c r="N1726" t="n">
        <v>15</v>
      </c>
      <c r="O1726" s="12" t="n">
        <v>45017</v>
      </c>
      <c r="P1726" t="n">
        <v>24</v>
      </c>
      <c r="Q1726" t="inlineStr">
        <is>
          <t>SI</t>
        </is>
      </c>
      <c r="S1726" t="n">
        <v>2000</v>
      </c>
      <c r="V1726" t="n">
        <v>6.830303030303031</v>
      </c>
      <c r="W1726" s="12" t="n">
        <v>45004</v>
      </c>
      <c r="X1726" t="n">
        <v>17</v>
      </c>
      <c r="Y1726" s="12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2" t="n">
        <v>44998</v>
      </c>
      <c r="H1727" t="inlineStr"/>
      <c r="J1727" t="n">
        <v>6004</v>
      </c>
      <c r="L1727" t="n">
        <v>4.830303030303031</v>
      </c>
      <c r="M1727" s="12" t="n">
        <v>45002</v>
      </c>
      <c r="N1727" t="n">
        <v>15</v>
      </c>
      <c r="O1727" s="12" t="n">
        <v>45017</v>
      </c>
      <c r="P1727" t="n">
        <v>24</v>
      </c>
      <c r="Q1727" t="inlineStr">
        <is>
          <t>SI</t>
        </is>
      </c>
      <c r="S1727" t="n">
        <v>6004</v>
      </c>
      <c r="V1727" t="n">
        <v>6.830303030303031</v>
      </c>
      <c r="W1727" s="12" t="n">
        <v>45004</v>
      </c>
      <c r="X1727" t="n">
        <v>17</v>
      </c>
      <c r="Y1727" s="12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2" t="n">
        <v>44998</v>
      </c>
      <c r="H1728" t="inlineStr"/>
      <c r="J1728" t="n">
        <v>990</v>
      </c>
      <c r="L1728" t="n">
        <v>4.830303030303031</v>
      </c>
      <c r="M1728" s="12" t="n">
        <v>45002</v>
      </c>
      <c r="N1728" t="n">
        <v>15</v>
      </c>
      <c r="O1728" s="12" t="n">
        <v>45017</v>
      </c>
      <c r="P1728" t="n">
        <v>24</v>
      </c>
      <c r="Q1728" t="inlineStr">
        <is>
          <t>SI</t>
        </is>
      </c>
      <c r="S1728" t="n">
        <v>990</v>
      </c>
      <c r="V1728" t="n">
        <v>6.830303030303031</v>
      </c>
      <c r="W1728" s="12" t="n">
        <v>45004</v>
      </c>
      <c r="X1728" t="n">
        <v>17</v>
      </c>
      <c r="Y1728" s="12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2" t="n">
        <v>44998</v>
      </c>
      <c r="H1729" t="inlineStr"/>
      <c r="J1729" t="n">
        <v>3004.41</v>
      </c>
      <c r="L1729" t="n">
        <v>4.830303030303031</v>
      </c>
      <c r="M1729" s="12" t="n">
        <v>45002</v>
      </c>
      <c r="N1729" t="n">
        <v>15</v>
      </c>
      <c r="O1729" s="12" t="n">
        <v>45017</v>
      </c>
      <c r="P1729" t="n">
        <v>24</v>
      </c>
      <c r="Q1729" t="inlineStr">
        <is>
          <t>SI</t>
        </is>
      </c>
      <c r="S1729" t="n">
        <v>3004.41</v>
      </c>
      <c r="V1729" t="n">
        <v>6.830303030303031</v>
      </c>
      <c r="W1729" s="12" t="n">
        <v>45004</v>
      </c>
      <c r="X1729" t="n">
        <v>17</v>
      </c>
      <c r="Y1729" s="12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2" t="n">
        <v>44998</v>
      </c>
      <c r="H1730" t="inlineStr"/>
      <c r="J1730" t="n">
        <v>10000.11</v>
      </c>
      <c r="L1730" t="n">
        <v>4.830303030303031</v>
      </c>
      <c r="M1730" s="12" t="n">
        <v>45002</v>
      </c>
      <c r="N1730" t="n">
        <v>15</v>
      </c>
      <c r="O1730" s="12" t="n">
        <v>45017</v>
      </c>
      <c r="P1730" t="n">
        <v>24</v>
      </c>
      <c r="Q1730" t="inlineStr">
        <is>
          <t>SI</t>
        </is>
      </c>
      <c r="S1730" t="n">
        <v>10000.11</v>
      </c>
      <c r="V1730" t="n">
        <v>6.830303030303031</v>
      </c>
      <c r="W1730" s="12" t="n">
        <v>45004</v>
      </c>
      <c r="X1730" t="n">
        <v>17</v>
      </c>
      <c r="Y1730" s="12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2" t="n">
        <v>44998</v>
      </c>
      <c r="H1731" t="inlineStr"/>
      <c r="J1731" t="n">
        <v>2052.94</v>
      </c>
      <c r="L1731" t="n">
        <v>4.830303030303031</v>
      </c>
      <c r="M1731" s="12" t="n">
        <v>45002</v>
      </c>
      <c r="N1731" t="n">
        <v>15</v>
      </c>
      <c r="O1731" s="12" t="n">
        <v>45017</v>
      </c>
      <c r="P1731" t="n">
        <v>24</v>
      </c>
      <c r="Q1731" t="inlineStr">
        <is>
          <t>SI</t>
        </is>
      </c>
      <c r="S1731" t="n">
        <v>2052.94</v>
      </c>
      <c r="V1731" t="n">
        <v>6.830303030303031</v>
      </c>
      <c r="W1731" s="12" t="n">
        <v>45004</v>
      </c>
      <c r="X1731" t="n">
        <v>17</v>
      </c>
      <c r="Y1731" s="12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2" t="n">
        <v>45042</v>
      </c>
      <c r="H1732" t="inlineStr"/>
      <c r="K1732" t="n">
        <v>12000</v>
      </c>
      <c r="L1732" t="n">
        <v>5.142011834319526</v>
      </c>
      <c r="M1732" s="12" t="n">
        <v>45047</v>
      </c>
      <c r="N1732" t="n">
        <v>7.5</v>
      </c>
      <c r="O1732" s="13" t="n">
        <v>45054</v>
      </c>
      <c r="P1732" t="n">
        <v>20</v>
      </c>
      <c r="Q1732" t="inlineStr">
        <is>
          <t>SI</t>
        </is>
      </c>
      <c r="U1732" s="14" t="n">
        <v>12000</v>
      </c>
      <c r="V1732" t="n">
        <v>7.142011834319526</v>
      </c>
      <c r="W1732" s="12" t="n">
        <v>45049</v>
      </c>
      <c r="X1732" t="n">
        <v>9.5</v>
      </c>
      <c r="Y1732" s="12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2" t="n">
        <v>45042</v>
      </c>
      <c r="H1733" t="inlineStr"/>
      <c r="K1733" t="n">
        <v>11999.57</v>
      </c>
      <c r="L1733" t="n">
        <v>5.142011834319526</v>
      </c>
      <c r="M1733" s="12" t="n">
        <v>45047</v>
      </c>
      <c r="N1733" t="n">
        <v>7.5</v>
      </c>
      <c r="O1733" s="13" t="n">
        <v>45054</v>
      </c>
      <c r="P1733" t="n">
        <v>20</v>
      </c>
      <c r="Q1733" t="inlineStr">
        <is>
          <t>SI</t>
        </is>
      </c>
      <c r="U1733" s="14" t="n">
        <v>11999.57</v>
      </c>
      <c r="V1733" t="n">
        <v>7.142011834319526</v>
      </c>
      <c r="W1733" s="12" t="n">
        <v>45049</v>
      </c>
      <c r="X1733" t="n">
        <v>9.5</v>
      </c>
      <c r="Y1733" s="12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2" t="n">
        <v>44981</v>
      </c>
      <c r="H1734" t="inlineStr"/>
      <c r="I1734" t="n">
        <v>21600</v>
      </c>
      <c r="L1734" t="n">
        <v>5.449612403100775</v>
      </c>
      <c r="M1734" s="12" t="n">
        <v>44986</v>
      </c>
      <c r="N1734" t="n">
        <v>10</v>
      </c>
      <c r="O1734" s="12" t="n">
        <v>44996</v>
      </c>
      <c r="P1734" t="n">
        <v>15</v>
      </c>
      <c r="Q1734" t="inlineStr">
        <is>
          <t>SI</t>
        </is>
      </c>
      <c r="S1734" t="n">
        <v>21600</v>
      </c>
      <c r="V1734" t="n">
        <v>7.449612403100775</v>
      </c>
      <c r="W1734" s="12" t="n">
        <v>44988</v>
      </c>
      <c r="X1734" t="n">
        <v>12</v>
      </c>
      <c r="Y1734" s="12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2" t="n">
        <v>44996</v>
      </c>
      <c r="H1735" t="inlineStr"/>
      <c r="I1735" t="n">
        <v>24000</v>
      </c>
      <c r="L1735" t="n">
        <v>5.574109245612703</v>
      </c>
      <c r="M1735" s="12" t="n">
        <v>45001</v>
      </c>
      <c r="N1735" t="n">
        <v>5.5</v>
      </c>
      <c r="O1735" s="12" t="n">
        <v>45006</v>
      </c>
      <c r="P1735" t="n">
        <v>9</v>
      </c>
      <c r="Q1735" t="inlineStr">
        <is>
          <t>SI</t>
        </is>
      </c>
      <c r="S1735" t="n">
        <v>24000</v>
      </c>
      <c r="V1735" t="n">
        <v>7.574109245612703</v>
      </c>
      <c r="W1735" s="12" t="n">
        <v>45003</v>
      </c>
      <c r="X1735" t="n">
        <v>7.5</v>
      </c>
      <c r="Y1735" s="12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2" t="n">
        <v>44992</v>
      </c>
      <c r="H1736" t="inlineStr"/>
      <c r="I1736" t="n">
        <v>19958.048</v>
      </c>
      <c r="L1736" t="n">
        <v>7.5</v>
      </c>
      <c r="M1736" s="12" t="n">
        <v>44999</v>
      </c>
      <c r="N1736" t="n">
        <v>9.5</v>
      </c>
      <c r="O1736" s="12" t="n">
        <v>45008</v>
      </c>
      <c r="P1736" t="n">
        <v>7</v>
      </c>
      <c r="Q1736" t="inlineStr">
        <is>
          <t>SI</t>
        </is>
      </c>
      <c r="S1736" t="n">
        <v>19958.048</v>
      </c>
      <c r="V1736" t="n">
        <v>9.5</v>
      </c>
      <c r="W1736" s="12" t="n">
        <v>45001</v>
      </c>
      <c r="X1736" t="n">
        <v>11.5</v>
      </c>
      <c r="Y1736" s="12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2" t="n">
        <v>44998</v>
      </c>
      <c r="H1737" t="inlineStr"/>
      <c r="J1737" t="n">
        <v>24000</v>
      </c>
      <c r="L1737" t="n">
        <v>4.830303030303031</v>
      </c>
      <c r="M1737" s="12" t="n">
        <v>45002</v>
      </c>
      <c r="N1737" t="n">
        <v>15</v>
      </c>
      <c r="O1737" s="12" t="n">
        <v>45017</v>
      </c>
      <c r="P1737" t="n">
        <v>24</v>
      </c>
      <c r="Q1737" t="inlineStr">
        <is>
          <t>SI</t>
        </is>
      </c>
      <c r="S1737" t="n">
        <v>24000</v>
      </c>
      <c r="V1737" t="n">
        <v>6.830303030303031</v>
      </c>
      <c r="W1737" s="12" t="n">
        <v>45004</v>
      </c>
      <c r="X1737" t="n">
        <v>17</v>
      </c>
      <c r="Y1737" s="12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2" t="n">
        <v>45007</v>
      </c>
      <c r="H1738" t="inlineStr"/>
      <c r="J1738" t="n">
        <v>22237.3</v>
      </c>
      <c r="L1738" t="n">
        <v>5.574109245612703</v>
      </c>
      <c r="M1738" s="12" t="n">
        <v>45012</v>
      </c>
      <c r="N1738" t="n">
        <v>5.5</v>
      </c>
      <c r="O1738" s="12" t="n">
        <v>45017</v>
      </c>
      <c r="P1738" t="n">
        <v>23</v>
      </c>
      <c r="Q1738" t="inlineStr">
        <is>
          <t>SI</t>
        </is>
      </c>
      <c r="T1738" t="n">
        <v>22237.3</v>
      </c>
      <c r="V1738" t="n">
        <v>7.574109245612703</v>
      </c>
      <c r="W1738" s="12" t="n">
        <v>45014</v>
      </c>
      <c r="X1738" t="n">
        <v>7.5</v>
      </c>
      <c r="Y1738" s="12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2" t="n">
        <v>44998</v>
      </c>
      <c r="H1739" t="inlineStr"/>
      <c r="I1739" t="n">
        <v>22125.28</v>
      </c>
      <c r="L1739" t="n">
        <v>5.574109245612703</v>
      </c>
      <c r="M1739" s="12" t="n">
        <v>45003</v>
      </c>
      <c r="N1739" t="n">
        <v>5.5</v>
      </c>
      <c r="O1739" s="12" t="n">
        <v>45008</v>
      </c>
      <c r="P1739" t="n">
        <v>7</v>
      </c>
      <c r="Q1739" t="inlineStr">
        <is>
          <t>SI</t>
        </is>
      </c>
      <c r="S1739" t="n">
        <v>22125.28</v>
      </c>
      <c r="V1739" t="n">
        <v>7.574109245612703</v>
      </c>
      <c r="W1739" s="12" t="n">
        <v>45005</v>
      </c>
      <c r="X1739" t="n">
        <v>7.5</v>
      </c>
      <c r="Y1739" s="12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2" t="n">
        <v>44996</v>
      </c>
      <c r="H1740" t="inlineStr"/>
      <c r="I1740" t="n">
        <v>23987.85</v>
      </c>
      <c r="L1740" t="n">
        <v>5.574109245612703</v>
      </c>
      <c r="M1740" s="12" t="n">
        <v>45001</v>
      </c>
      <c r="N1740" t="n">
        <v>5.5</v>
      </c>
      <c r="O1740" s="12" t="n">
        <v>45006</v>
      </c>
      <c r="P1740" t="n">
        <v>9</v>
      </c>
      <c r="Q1740" t="inlineStr">
        <is>
          <t>SI</t>
        </is>
      </c>
      <c r="S1740" t="n">
        <v>23987.85</v>
      </c>
      <c r="V1740" t="n">
        <v>7.574109245612703</v>
      </c>
      <c r="W1740" s="12" t="n">
        <v>45003</v>
      </c>
      <c r="X1740" t="n">
        <v>7.5</v>
      </c>
      <c r="Y1740" s="12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2" t="n">
        <v>45011</v>
      </c>
      <c r="H1741" t="inlineStr"/>
      <c r="J1741" t="n">
        <v>24012</v>
      </c>
      <c r="L1741" t="n">
        <v>5.574109245612703</v>
      </c>
      <c r="M1741" s="12" t="n">
        <v>45016</v>
      </c>
      <c r="N1741" t="n">
        <v>5.5</v>
      </c>
      <c r="O1741" s="12" t="n">
        <v>45021</v>
      </c>
      <c r="P1741" t="n">
        <v>21</v>
      </c>
      <c r="Q1741" t="inlineStr">
        <is>
          <t>SI</t>
        </is>
      </c>
      <c r="T1741" t="n">
        <v>24012</v>
      </c>
      <c r="V1741" t="n">
        <v>7.574109245612703</v>
      </c>
      <c r="W1741" s="12" t="n">
        <v>45018</v>
      </c>
      <c r="X1741" t="n">
        <v>7.5</v>
      </c>
      <c r="Y1741" s="12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2" t="n">
        <v>44977</v>
      </c>
      <c r="H1742" t="inlineStr"/>
      <c r="I1742" t="n">
        <v>21600</v>
      </c>
      <c r="L1742" t="n">
        <v>5.449612403100775</v>
      </c>
      <c r="M1742" s="12" t="n">
        <v>44982</v>
      </c>
      <c r="N1742" t="n">
        <v>10</v>
      </c>
      <c r="O1742" s="12" t="n">
        <v>44992</v>
      </c>
      <c r="P1742" t="n">
        <v>19</v>
      </c>
      <c r="Q1742" t="inlineStr">
        <is>
          <t>SI</t>
        </is>
      </c>
      <c r="S1742" t="n">
        <v>21600</v>
      </c>
      <c r="V1742" t="n">
        <v>7.449612403100775</v>
      </c>
      <c r="W1742" s="12" t="n">
        <v>44984</v>
      </c>
      <c r="X1742" t="n">
        <v>12</v>
      </c>
      <c r="Y1742" s="12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2" t="n">
        <v>44977</v>
      </c>
      <c r="H1743" t="inlineStr"/>
      <c r="I1743" t="n">
        <v>21600</v>
      </c>
      <c r="L1743" t="n">
        <v>5.449612403100775</v>
      </c>
      <c r="M1743" s="12" t="n">
        <v>44982</v>
      </c>
      <c r="N1743" t="n">
        <v>10</v>
      </c>
      <c r="O1743" s="12" t="n">
        <v>44992</v>
      </c>
      <c r="P1743" t="n">
        <v>19</v>
      </c>
      <c r="Q1743" t="inlineStr">
        <is>
          <t>SI</t>
        </is>
      </c>
      <c r="S1743" t="n">
        <v>21600</v>
      </c>
      <c r="V1743" t="n">
        <v>7.449612403100775</v>
      </c>
      <c r="W1743" s="12" t="n">
        <v>44984</v>
      </c>
      <c r="X1743" t="n">
        <v>12</v>
      </c>
      <c r="Y1743" s="12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2" t="n">
        <v>44988</v>
      </c>
      <c r="H1744" t="inlineStr"/>
      <c r="I1744" t="n">
        <v>20000</v>
      </c>
      <c r="L1744" t="n">
        <v>5.142011834319526</v>
      </c>
      <c r="M1744" s="12" t="n">
        <v>44993</v>
      </c>
      <c r="N1744" t="n">
        <v>7.5</v>
      </c>
      <c r="O1744" s="12" t="n">
        <v>45000</v>
      </c>
      <c r="P1744" t="n">
        <v>14</v>
      </c>
      <c r="Q1744" t="inlineStr">
        <is>
          <t>SI</t>
        </is>
      </c>
      <c r="S1744" t="n">
        <v>20000</v>
      </c>
      <c r="V1744" t="n">
        <v>7.142011834319526</v>
      </c>
      <c r="W1744" s="12" t="n">
        <v>44995</v>
      </c>
      <c r="X1744" t="n">
        <v>9.5</v>
      </c>
      <c r="Y1744" s="12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2" t="n">
        <v>44998</v>
      </c>
      <c r="H1745" t="inlineStr"/>
      <c r="I1745" t="n">
        <v>23920</v>
      </c>
      <c r="L1745" t="n">
        <v>5.574109245612703</v>
      </c>
      <c r="M1745" s="12" t="n">
        <v>45003</v>
      </c>
      <c r="N1745" t="n">
        <v>5.5</v>
      </c>
      <c r="O1745" s="12" t="n">
        <v>45008</v>
      </c>
      <c r="P1745" t="n">
        <v>7</v>
      </c>
      <c r="Q1745" t="inlineStr">
        <is>
          <t>SI</t>
        </is>
      </c>
      <c r="S1745" t="n">
        <v>23920</v>
      </c>
      <c r="V1745" t="n">
        <v>7.574109245612703</v>
      </c>
      <c r="W1745" s="12" t="n">
        <v>45005</v>
      </c>
      <c r="X1745" t="n">
        <v>7.5</v>
      </c>
      <c r="Y1745" s="12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2" t="n">
        <v>45007</v>
      </c>
      <c r="H1746" t="inlineStr"/>
      <c r="J1746" t="n">
        <v>24110</v>
      </c>
      <c r="L1746" t="n">
        <v>5.574109245612703</v>
      </c>
      <c r="M1746" s="12" t="n">
        <v>45012</v>
      </c>
      <c r="N1746" t="n">
        <v>5.5</v>
      </c>
      <c r="O1746" s="12" t="n">
        <v>45017</v>
      </c>
      <c r="P1746" t="n">
        <v>23</v>
      </c>
      <c r="Q1746" t="inlineStr">
        <is>
          <t>SI</t>
        </is>
      </c>
      <c r="T1746" t="n">
        <v>24110</v>
      </c>
      <c r="V1746" t="n">
        <v>7.574109245612703</v>
      </c>
      <c r="W1746" s="12" t="n">
        <v>45014</v>
      </c>
      <c r="X1746" t="n">
        <v>7.5</v>
      </c>
      <c r="Y1746" s="12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2" t="n">
        <v>44999</v>
      </c>
      <c r="H1747" t="inlineStr"/>
      <c r="I1747" t="n">
        <v>23998.19194</v>
      </c>
      <c r="L1747" t="n">
        <v>7.5</v>
      </c>
      <c r="M1747" s="12" t="n">
        <v>45006</v>
      </c>
      <c r="N1747" t="n">
        <v>9.5</v>
      </c>
      <c r="O1747" s="12" t="n">
        <v>45015</v>
      </c>
      <c r="P1747" t="n">
        <v>1</v>
      </c>
      <c r="Q1747" t="inlineStr">
        <is>
          <t>Mes 4</t>
        </is>
      </c>
      <c r="S1747" t="n">
        <v>23998.19194</v>
      </c>
      <c r="V1747" t="n">
        <v>9.5</v>
      </c>
      <c r="W1747" s="12" t="n">
        <v>45008</v>
      </c>
      <c r="X1747" t="n">
        <v>11.5</v>
      </c>
      <c r="Y1747" s="12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2" t="n">
        <v>44998</v>
      </c>
      <c r="H1748" t="inlineStr"/>
      <c r="J1748" t="n">
        <v>1990.16</v>
      </c>
      <c r="L1748" t="n">
        <v>4.830303030303031</v>
      </c>
      <c r="M1748" s="12" t="n">
        <v>45002</v>
      </c>
      <c r="N1748" t="n">
        <v>15</v>
      </c>
      <c r="O1748" s="12" t="n">
        <v>45017</v>
      </c>
      <c r="P1748" t="n">
        <v>24</v>
      </c>
      <c r="Q1748" t="inlineStr">
        <is>
          <t>SI</t>
        </is>
      </c>
      <c r="S1748" t="n">
        <v>1990.16</v>
      </c>
      <c r="V1748" t="n">
        <v>6.830303030303031</v>
      </c>
      <c r="W1748" s="12" t="n">
        <v>45004</v>
      </c>
      <c r="X1748" t="n">
        <v>17</v>
      </c>
      <c r="Y1748" s="12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2" t="n">
        <v>44998</v>
      </c>
      <c r="H1749" t="inlineStr"/>
      <c r="J1749" t="n">
        <v>2006.51</v>
      </c>
      <c r="L1749" t="n">
        <v>4.830303030303031</v>
      </c>
      <c r="M1749" s="12" t="n">
        <v>45002</v>
      </c>
      <c r="N1749" t="n">
        <v>15</v>
      </c>
      <c r="O1749" s="12" t="n">
        <v>45017</v>
      </c>
      <c r="P1749" t="n">
        <v>24</v>
      </c>
      <c r="Q1749" t="inlineStr">
        <is>
          <t>SI</t>
        </is>
      </c>
      <c r="S1749" t="n">
        <v>2006.51</v>
      </c>
      <c r="V1749" t="n">
        <v>6.830303030303031</v>
      </c>
      <c r="W1749" s="12" t="n">
        <v>45004</v>
      </c>
      <c r="X1749" t="n">
        <v>17</v>
      </c>
      <c r="Y1749" s="12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2" t="n">
        <v>44998</v>
      </c>
      <c r="H1750" t="inlineStr"/>
      <c r="J1750" t="n">
        <v>7999.63</v>
      </c>
      <c r="L1750" t="n">
        <v>4.830303030303031</v>
      </c>
      <c r="M1750" s="12" t="n">
        <v>45002</v>
      </c>
      <c r="N1750" t="n">
        <v>15</v>
      </c>
      <c r="O1750" s="12" t="n">
        <v>45017</v>
      </c>
      <c r="P1750" t="n">
        <v>24</v>
      </c>
      <c r="Q1750" t="inlineStr">
        <is>
          <t>SI</t>
        </is>
      </c>
      <c r="S1750" t="n">
        <v>7999.63</v>
      </c>
      <c r="V1750" t="n">
        <v>6.830303030303031</v>
      </c>
      <c r="W1750" s="12" t="n">
        <v>45004</v>
      </c>
      <c r="X1750" t="n">
        <v>17</v>
      </c>
      <c r="Y1750" s="12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2" t="n">
        <v>44998</v>
      </c>
      <c r="H1751" t="inlineStr"/>
      <c r="J1751" t="n">
        <v>12014.31</v>
      </c>
      <c r="L1751" t="n">
        <v>4.830303030303031</v>
      </c>
      <c r="M1751" s="12" t="n">
        <v>45002</v>
      </c>
      <c r="N1751" t="n">
        <v>15</v>
      </c>
      <c r="O1751" s="12" t="n">
        <v>45017</v>
      </c>
      <c r="P1751" t="n">
        <v>24</v>
      </c>
      <c r="Q1751" t="inlineStr">
        <is>
          <t>SI</t>
        </is>
      </c>
      <c r="S1751" t="n">
        <v>12014.31</v>
      </c>
      <c r="V1751" t="n">
        <v>6.830303030303031</v>
      </c>
      <c r="W1751" s="12" t="n">
        <v>45004</v>
      </c>
      <c r="X1751" t="n">
        <v>17</v>
      </c>
      <c r="Y1751" s="12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2" t="n">
        <v>44991</v>
      </c>
      <c r="H1752" t="inlineStr"/>
      <c r="I1752" t="n">
        <v>19958.048</v>
      </c>
      <c r="L1752" t="n">
        <v>7.5</v>
      </c>
      <c r="M1752" s="12" t="n">
        <v>44998</v>
      </c>
      <c r="N1752" t="n">
        <v>9.5</v>
      </c>
      <c r="O1752" s="12" t="n">
        <v>45007</v>
      </c>
      <c r="P1752" t="n">
        <v>8</v>
      </c>
      <c r="Q1752" t="inlineStr">
        <is>
          <t>SI</t>
        </is>
      </c>
      <c r="S1752" t="n">
        <v>19958.048</v>
      </c>
      <c r="V1752" t="n">
        <v>9.5</v>
      </c>
      <c r="W1752" s="12" t="n">
        <v>45000</v>
      </c>
      <c r="X1752" t="n">
        <v>11.5</v>
      </c>
      <c r="Y1752" s="12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2" t="n">
        <v>44998</v>
      </c>
      <c r="H1753" t="inlineStr"/>
      <c r="J1753" t="n">
        <v>24000</v>
      </c>
      <c r="L1753" t="n">
        <v>4.830303030303031</v>
      </c>
      <c r="M1753" s="12" t="n">
        <v>45002</v>
      </c>
      <c r="N1753" t="n">
        <v>15</v>
      </c>
      <c r="O1753" s="12" t="n">
        <v>45017</v>
      </c>
      <c r="P1753" t="n">
        <v>24</v>
      </c>
      <c r="Q1753" t="inlineStr">
        <is>
          <t>SI</t>
        </is>
      </c>
      <c r="S1753" t="n">
        <v>24000</v>
      </c>
      <c r="V1753" t="n">
        <v>6.830303030303031</v>
      </c>
      <c r="W1753" s="12" t="n">
        <v>45004</v>
      </c>
      <c r="X1753" t="n">
        <v>17</v>
      </c>
      <c r="Y1753" s="12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2" t="n">
        <v>45015</v>
      </c>
      <c r="H1754" t="inlineStr"/>
      <c r="J1754" t="n">
        <v>24000</v>
      </c>
      <c r="L1754" t="n">
        <v>4.830303030303031</v>
      </c>
      <c r="M1754" s="12" t="n">
        <v>45019</v>
      </c>
      <c r="N1754" t="n">
        <v>15</v>
      </c>
      <c r="O1754" s="12" t="n">
        <v>45034</v>
      </c>
      <c r="P1754" t="n">
        <v>10</v>
      </c>
      <c r="Q1754" t="inlineStr">
        <is>
          <t>SI</t>
        </is>
      </c>
      <c r="T1754" t="n">
        <v>24000</v>
      </c>
      <c r="V1754" t="n">
        <v>6.830303030303031</v>
      </c>
      <c r="W1754" s="12" t="n">
        <v>45021</v>
      </c>
      <c r="X1754" t="n">
        <v>17</v>
      </c>
      <c r="Y1754" s="12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2" t="n">
        <v>45015</v>
      </c>
      <c r="H1755" t="inlineStr"/>
      <c r="J1755" t="n">
        <v>24000</v>
      </c>
      <c r="L1755" t="n">
        <v>4.830303030303031</v>
      </c>
      <c r="M1755" s="12" t="n">
        <v>45019</v>
      </c>
      <c r="N1755" t="n">
        <v>15</v>
      </c>
      <c r="O1755" s="12" t="n">
        <v>45034</v>
      </c>
      <c r="P1755" t="n">
        <v>10</v>
      </c>
      <c r="Q1755" t="inlineStr">
        <is>
          <t>SI</t>
        </is>
      </c>
      <c r="T1755" t="n">
        <v>24000</v>
      </c>
      <c r="V1755" t="n">
        <v>6.830303030303031</v>
      </c>
      <c r="W1755" s="12" t="n">
        <v>45021</v>
      </c>
      <c r="X1755" t="n">
        <v>17</v>
      </c>
      <c r="Y1755" s="12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2" t="n">
        <v>44998</v>
      </c>
      <c r="H1756" t="inlineStr"/>
      <c r="J1756" t="n">
        <v>24000</v>
      </c>
      <c r="L1756" t="n">
        <v>4.830303030303031</v>
      </c>
      <c r="M1756" s="12" t="n">
        <v>45002</v>
      </c>
      <c r="N1756" t="n">
        <v>15</v>
      </c>
      <c r="O1756" s="12" t="n">
        <v>45017</v>
      </c>
      <c r="P1756" t="n">
        <v>24</v>
      </c>
      <c r="Q1756" t="inlineStr">
        <is>
          <t>SI</t>
        </is>
      </c>
      <c r="S1756" t="n">
        <v>24000</v>
      </c>
      <c r="V1756" t="n">
        <v>6.830303030303031</v>
      </c>
      <c r="W1756" s="12" t="n">
        <v>45004</v>
      </c>
      <c r="X1756" t="n">
        <v>17</v>
      </c>
      <c r="Y1756" s="12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2" t="n">
        <v>44984</v>
      </c>
      <c r="H1757" t="inlineStr"/>
      <c r="I1757" t="n">
        <v>19958.048</v>
      </c>
      <c r="L1757" t="n">
        <v>7.5</v>
      </c>
      <c r="M1757" s="12" t="n">
        <v>44991</v>
      </c>
      <c r="N1757" t="n">
        <v>9.5</v>
      </c>
      <c r="O1757" s="12" t="n">
        <v>45000</v>
      </c>
      <c r="P1757" t="n">
        <v>14</v>
      </c>
      <c r="Q1757" t="inlineStr">
        <is>
          <t>SI</t>
        </is>
      </c>
      <c r="S1757" t="n">
        <v>19958.048</v>
      </c>
      <c r="V1757" t="n">
        <v>9.5</v>
      </c>
      <c r="W1757" s="12" t="n">
        <v>44993</v>
      </c>
      <c r="X1757" t="n">
        <v>11.5</v>
      </c>
      <c r="Y1757" s="12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2" t="n">
        <v>44984</v>
      </c>
      <c r="H1758" t="inlineStr"/>
      <c r="I1758" t="n">
        <v>19958.048</v>
      </c>
      <c r="L1758" t="n">
        <v>7.5</v>
      </c>
      <c r="M1758" s="12" t="n">
        <v>44991</v>
      </c>
      <c r="N1758" t="n">
        <v>9.5</v>
      </c>
      <c r="O1758" s="12" t="n">
        <v>45000</v>
      </c>
      <c r="P1758" t="n">
        <v>14</v>
      </c>
      <c r="Q1758" t="inlineStr">
        <is>
          <t>SI</t>
        </is>
      </c>
      <c r="S1758" t="n">
        <v>19958.048</v>
      </c>
      <c r="V1758" t="n">
        <v>9.5</v>
      </c>
      <c r="W1758" s="12" t="n">
        <v>44993</v>
      </c>
      <c r="X1758" t="n">
        <v>11.5</v>
      </c>
      <c r="Y1758" s="12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2" t="n">
        <v>44984</v>
      </c>
      <c r="H1759" t="inlineStr"/>
      <c r="I1759" t="n">
        <v>19958.048</v>
      </c>
      <c r="L1759" t="n">
        <v>7.5</v>
      </c>
      <c r="M1759" s="12" t="n">
        <v>44991</v>
      </c>
      <c r="N1759" t="n">
        <v>9.5</v>
      </c>
      <c r="O1759" s="12" t="n">
        <v>45000</v>
      </c>
      <c r="P1759" t="n">
        <v>14</v>
      </c>
      <c r="Q1759" t="inlineStr">
        <is>
          <t>SI</t>
        </is>
      </c>
      <c r="S1759" t="n">
        <v>19958.048</v>
      </c>
      <c r="V1759" t="n">
        <v>9.5</v>
      </c>
      <c r="W1759" s="12" t="n">
        <v>44993</v>
      </c>
      <c r="X1759" t="n">
        <v>11.5</v>
      </c>
      <c r="Y1759" s="12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2" t="n">
        <v>45011</v>
      </c>
      <c r="H1760" t="inlineStr"/>
      <c r="J1760" t="n">
        <v>22504.23</v>
      </c>
      <c r="L1760" t="n">
        <v>5.574109245612703</v>
      </c>
      <c r="M1760" s="12" t="n">
        <v>45016</v>
      </c>
      <c r="N1760" t="n">
        <v>5.5</v>
      </c>
      <c r="O1760" s="12" t="n">
        <v>45021</v>
      </c>
      <c r="P1760" t="n">
        <v>21</v>
      </c>
      <c r="Q1760" t="inlineStr">
        <is>
          <t>SI</t>
        </is>
      </c>
      <c r="T1760" t="n">
        <v>22504.23</v>
      </c>
      <c r="V1760" t="n">
        <v>7.574109245612703</v>
      </c>
      <c r="W1760" s="12" t="n">
        <v>45018</v>
      </c>
      <c r="X1760" t="n">
        <v>7.5</v>
      </c>
      <c r="Y1760" s="12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2" t="n">
        <v>45007</v>
      </c>
      <c r="H1761" t="inlineStr"/>
      <c r="J1761" t="n">
        <v>24031.03</v>
      </c>
      <c r="L1761" t="n">
        <v>5.574109245612703</v>
      </c>
      <c r="M1761" s="12" t="n">
        <v>45012</v>
      </c>
      <c r="N1761" t="n">
        <v>5.5</v>
      </c>
      <c r="O1761" s="12" t="n">
        <v>45017</v>
      </c>
      <c r="P1761" t="n">
        <v>23</v>
      </c>
      <c r="Q1761" t="inlineStr">
        <is>
          <t>SI</t>
        </is>
      </c>
      <c r="T1761" t="n">
        <v>24031.03</v>
      </c>
      <c r="V1761" t="n">
        <v>7.574109245612703</v>
      </c>
      <c r="W1761" s="12" t="n">
        <v>45014</v>
      </c>
      <c r="X1761" t="n">
        <v>7.5</v>
      </c>
      <c r="Y1761" s="12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2" t="n">
        <v>45007</v>
      </c>
      <c r="H1762" t="inlineStr"/>
      <c r="J1762" t="n">
        <v>20360</v>
      </c>
      <c r="L1762" t="n">
        <v>5.574109245612703</v>
      </c>
      <c r="M1762" s="12" t="n">
        <v>45012</v>
      </c>
      <c r="N1762" t="n">
        <v>5.5</v>
      </c>
      <c r="O1762" s="12" t="n">
        <v>45017</v>
      </c>
      <c r="P1762" t="n">
        <v>23</v>
      </c>
      <c r="Q1762" t="inlineStr">
        <is>
          <t>SI</t>
        </is>
      </c>
      <c r="T1762" t="n">
        <v>20360</v>
      </c>
      <c r="V1762" t="n">
        <v>7.574109245612703</v>
      </c>
      <c r="W1762" s="12" t="n">
        <v>45014</v>
      </c>
      <c r="X1762" t="n">
        <v>7.5</v>
      </c>
      <c r="Y1762" s="12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2" t="n">
        <v>45007</v>
      </c>
      <c r="H1763" t="inlineStr"/>
      <c r="J1763" t="n">
        <v>4640</v>
      </c>
      <c r="L1763" t="n">
        <v>5.574109245612703</v>
      </c>
      <c r="M1763" s="12" t="n">
        <v>45012</v>
      </c>
      <c r="N1763" t="n">
        <v>5.5</v>
      </c>
      <c r="O1763" s="12" t="n">
        <v>45017</v>
      </c>
      <c r="P1763" t="n">
        <v>23</v>
      </c>
      <c r="Q1763" t="inlineStr">
        <is>
          <t>SI</t>
        </is>
      </c>
      <c r="T1763" t="n">
        <v>4640</v>
      </c>
      <c r="V1763" t="n">
        <v>7.574109245612703</v>
      </c>
      <c r="W1763" s="12" t="n">
        <v>45014</v>
      </c>
      <c r="X1763" t="n">
        <v>7.5</v>
      </c>
      <c r="Y1763" s="12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2" t="n">
        <v>45018</v>
      </c>
      <c r="H1764" t="inlineStr"/>
      <c r="J1764" t="n">
        <v>23940</v>
      </c>
      <c r="L1764" t="n">
        <v>5.574109245612703</v>
      </c>
      <c r="M1764" s="12" t="n">
        <v>45023</v>
      </c>
      <c r="N1764" t="n">
        <v>5.5</v>
      </c>
      <c r="O1764" s="12" t="n">
        <v>45028</v>
      </c>
      <c r="P1764" t="n">
        <v>15</v>
      </c>
      <c r="Q1764" t="inlineStr">
        <is>
          <t>SI</t>
        </is>
      </c>
      <c r="T1764" t="n">
        <v>23940</v>
      </c>
      <c r="V1764" t="n">
        <v>7.574109245612703</v>
      </c>
      <c r="W1764" s="12" t="n">
        <v>45025</v>
      </c>
      <c r="X1764" t="n">
        <v>7.5</v>
      </c>
      <c r="Y1764" s="12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2" t="n">
        <v>45007</v>
      </c>
      <c r="H1765" t="inlineStr"/>
      <c r="J1765" t="n">
        <v>24300</v>
      </c>
      <c r="L1765" t="n">
        <v>5.574109245612703</v>
      </c>
      <c r="M1765" s="12" t="n">
        <v>45012</v>
      </c>
      <c r="N1765" t="n">
        <v>5.5</v>
      </c>
      <c r="O1765" s="12" t="n">
        <v>45017</v>
      </c>
      <c r="P1765" t="n">
        <v>23</v>
      </c>
      <c r="Q1765" t="inlineStr">
        <is>
          <t>SI</t>
        </is>
      </c>
      <c r="T1765" t="n">
        <v>24300</v>
      </c>
      <c r="V1765" t="n">
        <v>7.574109245612703</v>
      </c>
      <c r="W1765" s="12" t="n">
        <v>45014</v>
      </c>
      <c r="X1765" t="n">
        <v>7.5</v>
      </c>
      <c r="Y1765" s="12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2" t="n">
        <v>45005</v>
      </c>
      <c r="H1766" t="inlineStr"/>
      <c r="I1766" t="n">
        <v>24260</v>
      </c>
      <c r="L1766" t="n">
        <v>5.574109245612703</v>
      </c>
      <c r="M1766" s="12" t="n">
        <v>45010</v>
      </c>
      <c r="N1766" t="n">
        <v>5.5</v>
      </c>
      <c r="O1766" s="12" t="n">
        <v>45015</v>
      </c>
      <c r="P1766" t="n">
        <v>1</v>
      </c>
      <c r="Q1766" t="inlineStr">
        <is>
          <t>Mes 4</t>
        </is>
      </c>
      <c r="T1766" t="n">
        <v>24260</v>
      </c>
      <c r="V1766" t="n">
        <v>7.574109245612703</v>
      </c>
      <c r="W1766" s="12" t="n">
        <v>45012</v>
      </c>
      <c r="X1766" t="n">
        <v>7.5</v>
      </c>
      <c r="Y1766" s="12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2" t="n">
        <v>45001</v>
      </c>
      <c r="H1767" t="inlineStr"/>
      <c r="I1767" t="n">
        <v>24030</v>
      </c>
      <c r="L1767" t="n">
        <v>5.574109245612703</v>
      </c>
      <c r="M1767" s="12" t="n">
        <v>45006</v>
      </c>
      <c r="N1767" t="n">
        <v>5.5</v>
      </c>
      <c r="O1767" s="12" t="n">
        <v>45011</v>
      </c>
      <c r="P1767" t="n">
        <v>5</v>
      </c>
      <c r="Q1767" t="inlineStr">
        <is>
          <t>SI</t>
        </is>
      </c>
      <c r="S1767" t="n">
        <v>24030</v>
      </c>
      <c r="V1767" t="n">
        <v>7.574109245612703</v>
      </c>
      <c r="W1767" s="12" t="n">
        <v>45008</v>
      </c>
      <c r="X1767" t="n">
        <v>7.5</v>
      </c>
      <c r="Y1767" s="12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2" t="n">
        <v>45005</v>
      </c>
      <c r="H1768" t="inlineStr"/>
      <c r="I1768" t="n">
        <v>24304.86</v>
      </c>
      <c r="L1768" t="n">
        <v>5.574109245612703</v>
      </c>
      <c r="M1768" s="12" t="n">
        <v>45010</v>
      </c>
      <c r="N1768" t="n">
        <v>5.5</v>
      </c>
      <c r="O1768" s="12" t="n">
        <v>45015</v>
      </c>
      <c r="P1768" t="n">
        <v>1</v>
      </c>
      <c r="Q1768" t="inlineStr">
        <is>
          <t>Mes 4</t>
        </is>
      </c>
      <c r="T1768" t="n">
        <v>24304.86</v>
      </c>
      <c r="V1768" t="n">
        <v>7.574109245612703</v>
      </c>
      <c r="W1768" s="12" t="n">
        <v>45012</v>
      </c>
      <c r="X1768" t="n">
        <v>7.5</v>
      </c>
      <c r="Y1768" s="12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2" t="n">
        <v>45005</v>
      </c>
      <c r="H1769" t="inlineStr"/>
      <c r="I1769" t="n">
        <v>23958.12</v>
      </c>
      <c r="L1769" t="n">
        <v>5.574109245612703</v>
      </c>
      <c r="M1769" s="12" t="n">
        <v>45010</v>
      </c>
      <c r="N1769" t="n">
        <v>5.5</v>
      </c>
      <c r="O1769" s="12" t="n">
        <v>45015</v>
      </c>
      <c r="P1769" t="n">
        <v>1</v>
      </c>
      <c r="Q1769" t="inlineStr">
        <is>
          <t>Mes 4</t>
        </is>
      </c>
      <c r="T1769" t="n">
        <v>23958.12</v>
      </c>
      <c r="V1769" t="n">
        <v>7.574109245612703</v>
      </c>
      <c r="W1769" s="12" t="n">
        <v>45012</v>
      </c>
      <c r="X1769" t="n">
        <v>7.5</v>
      </c>
      <c r="Y1769" s="12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2" t="n">
        <v>45007</v>
      </c>
      <c r="H1770" t="inlineStr"/>
      <c r="J1770" t="n">
        <v>24660.99</v>
      </c>
      <c r="L1770" t="n">
        <v>5.574109245612703</v>
      </c>
      <c r="M1770" s="12" t="n">
        <v>45012</v>
      </c>
      <c r="N1770" t="n">
        <v>5.5</v>
      </c>
      <c r="O1770" s="12" t="n">
        <v>45017</v>
      </c>
      <c r="P1770" t="n">
        <v>23</v>
      </c>
      <c r="Q1770" t="inlineStr">
        <is>
          <t>SI</t>
        </is>
      </c>
      <c r="T1770" t="n">
        <v>24660.99</v>
      </c>
      <c r="V1770" t="n">
        <v>7.574109245612703</v>
      </c>
      <c r="W1770" s="12" t="n">
        <v>45014</v>
      </c>
      <c r="X1770" t="n">
        <v>7.5</v>
      </c>
      <c r="Y1770" s="12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2" t="n">
        <v>45001</v>
      </c>
      <c r="H1771" t="inlineStr"/>
      <c r="I1771" t="n">
        <v>24098.86</v>
      </c>
      <c r="L1771" t="n">
        <v>5.574109245612703</v>
      </c>
      <c r="M1771" s="12" t="n">
        <v>45006</v>
      </c>
      <c r="N1771" t="n">
        <v>5.5</v>
      </c>
      <c r="O1771" s="12" t="n">
        <v>45011</v>
      </c>
      <c r="P1771" t="n">
        <v>5</v>
      </c>
      <c r="Q1771" t="inlineStr">
        <is>
          <t>SI</t>
        </is>
      </c>
      <c r="S1771" t="n">
        <v>24098.86</v>
      </c>
      <c r="V1771" t="n">
        <v>7.574109245612703</v>
      </c>
      <c r="W1771" s="12" t="n">
        <v>45008</v>
      </c>
      <c r="X1771" t="n">
        <v>7.5</v>
      </c>
      <c r="Y1771" s="12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2" t="n">
        <v>45011</v>
      </c>
      <c r="H1772" t="inlineStr"/>
      <c r="J1772" t="n">
        <v>9900</v>
      </c>
      <c r="L1772" t="n">
        <v>5.574109245612703</v>
      </c>
      <c r="M1772" s="12" t="n">
        <v>45016</v>
      </c>
      <c r="N1772" t="n">
        <v>5.5</v>
      </c>
      <c r="O1772" s="12" t="n">
        <v>45021</v>
      </c>
      <c r="P1772" t="n">
        <v>21</v>
      </c>
      <c r="Q1772" t="inlineStr">
        <is>
          <t>SI</t>
        </is>
      </c>
      <c r="T1772" t="n">
        <v>9900</v>
      </c>
      <c r="V1772" t="n">
        <v>7.574109245612703</v>
      </c>
      <c r="W1772" s="12" t="n">
        <v>45018</v>
      </c>
      <c r="X1772" t="n">
        <v>7.5</v>
      </c>
      <c r="Y1772" s="12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2" t="n">
        <v>45011</v>
      </c>
      <c r="H1773" t="inlineStr"/>
      <c r="J1773" t="n">
        <v>15100</v>
      </c>
      <c r="L1773" t="n">
        <v>5.574109245612703</v>
      </c>
      <c r="M1773" s="12" t="n">
        <v>45016</v>
      </c>
      <c r="N1773" t="n">
        <v>5.5</v>
      </c>
      <c r="O1773" s="12" t="n">
        <v>45021</v>
      </c>
      <c r="P1773" t="n">
        <v>21</v>
      </c>
      <c r="Q1773" t="inlineStr">
        <is>
          <t>SI</t>
        </is>
      </c>
      <c r="T1773" t="n">
        <v>15100</v>
      </c>
      <c r="V1773" t="n">
        <v>7.574109245612703</v>
      </c>
      <c r="W1773" s="12" t="n">
        <v>45018</v>
      </c>
      <c r="X1773" t="n">
        <v>7.5</v>
      </c>
      <c r="Y1773" s="12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2" t="n">
        <v>45001</v>
      </c>
      <c r="H1774" t="inlineStr"/>
      <c r="I1774" t="n">
        <v>24000</v>
      </c>
      <c r="L1774" t="n">
        <v>5.574109245612703</v>
      </c>
      <c r="M1774" s="12" t="n">
        <v>45006</v>
      </c>
      <c r="N1774" t="n">
        <v>5.5</v>
      </c>
      <c r="O1774" s="12" t="n">
        <v>45011</v>
      </c>
      <c r="P1774" t="n">
        <v>5</v>
      </c>
      <c r="Q1774" t="inlineStr">
        <is>
          <t>SI</t>
        </is>
      </c>
      <c r="S1774" t="n">
        <v>24000</v>
      </c>
      <c r="V1774" t="n">
        <v>7.574109245612703</v>
      </c>
      <c r="W1774" s="12" t="n">
        <v>45008</v>
      </c>
      <c r="X1774" t="n">
        <v>7.5</v>
      </c>
      <c r="Y1774" s="12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2" t="n">
        <v>45007</v>
      </c>
      <c r="H1775" t="inlineStr"/>
      <c r="J1775" t="n">
        <v>24000</v>
      </c>
      <c r="L1775" t="n">
        <v>5.574109245612703</v>
      </c>
      <c r="M1775" s="12" t="n">
        <v>45012</v>
      </c>
      <c r="N1775" t="n">
        <v>5.5</v>
      </c>
      <c r="O1775" s="12" t="n">
        <v>45017</v>
      </c>
      <c r="P1775" t="n">
        <v>23</v>
      </c>
      <c r="Q1775" t="inlineStr">
        <is>
          <t>SI</t>
        </is>
      </c>
      <c r="T1775" t="n">
        <v>24000</v>
      </c>
      <c r="V1775" t="n">
        <v>7.574109245612703</v>
      </c>
      <c r="W1775" s="12" t="n">
        <v>45014</v>
      </c>
      <c r="X1775" t="n">
        <v>7.5</v>
      </c>
      <c r="Y1775" s="12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2" t="n">
        <v>45007</v>
      </c>
      <c r="H1776" t="inlineStr"/>
      <c r="J1776" t="n">
        <v>9977</v>
      </c>
      <c r="L1776" t="n">
        <v>5.574109245612703</v>
      </c>
      <c r="M1776" s="12" t="n">
        <v>45012</v>
      </c>
      <c r="N1776" t="n">
        <v>5.5</v>
      </c>
      <c r="O1776" s="12" t="n">
        <v>45017</v>
      </c>
      <c r="P1776" t="n">
        <v>23</v>
      </c>
      <c r="Q1776" t="inlineStr">
        <is>
          <t>SI</t>
        </is>
      </c>
      <c r="T1776" t="n">
        <v>9977</v>
      </c>
      <c r="V1776" t="n">
        <v>7.574109245612703</v>
      </c>
      <c r="W1776" s="12" t="n">
        <v>45014</v>
      </c>
      <c r="X1776" t="n">
        <v>7.5</v>
      </c>
      <c r="Y1776" s="12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2" t="n">
        <v>45007</v>
      </c>
      <c r="H1777" t="inlineStr"/>
      <c r="J1777" t="n">
        <v>9900</v>
      </c>
      <c r="L1777" t="n">
        <v>5.574109245612703</v>
      </c>
      <c r="M1777" s="12" t="n">
        <v>45012</v>
      </c>
      <c r="N1777" t="n">
        <v>5.5</v>
      </c>
      <c r="O1777" s="12" t="n">
        <v>45017</v>
      </c>
      <c r="P1777" t="n">
        <v>23</v>
      </c>
      <c r="Q1777" t="inlineStr">
        <is>
          <t>SI</t>
        </is>
      </c>
      <c r="T1777" t="n">
        <v>9900</v>
      </c>
      <c r="V1777" t="n">
        <v>7.574109245612703</v>
      </c>
      <c r="W1777" s="12" t="n">
        <v>45014</v>
      </c>
      <c r="X1777" t="n">
        <v>7.5</v>
      </c>
      <c r="Y1777" s="12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2" t="n">
        <v>44977</v>
      </c>
      <c r="H1778" t="inlineStr"/>
      <c r="I1778" t="n">
        <v>24017.36</v>
      </c>
      <c r="L1778" t="n">
        <v>5.449612403100775</v>
      </c>
      <c r="M1778" s="12" t="n">
        <v>44982</v>
      </c>
      <c r="N1778" t="n">
        <v>10</v>
      </c>
      <c r="O1778" s="12" t="n">
        <v>44992</v>
      </c>
      <c r="P1778" t="n">
        <v>19</v>
      </c>
      <c r="Q1778" t="inlineStr">
        <is>
          <t>SI</t>
        </is>
      </c>
      <c r="S1778" t="n">
        <v>24017.36</v>
      </c>
      <c r="V1778" t="n">
        <v>7.449612403100775</v>
      </c>
      <c r="W1778" s="12" t="n">
        <v>44984</v>
      </c>
      <c r="X1778" t="n">
        <v>12</v>
      </c>
      <c r="Y1778" s="12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2" t="n">
        <v>44977</v>
      </c>
      <c r="H1779" t="inlineStr"/>
      <c r="I1779" t="n">
        <v>24017.36</v>
      </c>
      <c r="L1779" t="n">
        <v>5.449612403100775</v>
      </c>
      <c r="M1779" s="12" t="n">
        <v>44982</v>
      </c>
      <c r="N1779" t="n">
        <v>10</v>
      </c>
      <c r="O1779" s="12" t="n">
        <v>44992</v>
      </c>
      <c r="P1779" t="n">
        <v>19</v>
      </c>
      <c r="Q1779" t="inlineStr">
        <is>
          <t>SI</t>
        </is>
      </c>
      <c r="S1779" t="n">
        <v>24017.36</v>
      </c>
      <c r="V1779" t="n">
        <v>7.449612403100775</v>
      </c>
      <c r="W1779" s="12" t="n">
        <v>44984</v>
      </c>
      <c r="X1779" t="n">
        <v>12</v>
      </c>
      <c r="Y1779" s="12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2" t="n">
        <v>44977</v>
      </c>
      <c r="H1780" t="inlineStr"/>
      <c r="I1780" t="n">
        <v>23898.02</v>
      </c>
      <c r="L1780" t="n">
        <v>5.449612403100775</v>
      </c>
      <c r="M1780" s="12" t="n">
        <v>44982</v>
      </c>
      <c r="N1780" t="n">
        <v>10</v>
      </c>
      <c r="O1780" s="12" t="n">
        <v>44992</v>
      </c>
      <c r="P1780" t="n">
        <v>19</v>
      </c>
      <c r="Q1780" t="inlineStr">
        <is>
          <t>SI</t>
        </is>
      </c>
      <c r="S1780" t="n">
        <v>23898.02</v>
      </c>
      <c r="V1780" t="n">
        <v>7.449612403100775</v>
      </c>
      <c r="W1780" s="12" t="n">
        <v>44984</v>
      </c>
      <c r="X1780" t="n">
        <v>12</v>
      </c>
      <c r="Y1780" s="12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2" t="n">
        <v>44987</v>
      </c>
      <c r="H1781" t="inlineStr"/>
      <c r="I1781" t="n">
        <v>23847.16</v>
      </c>
      <c r="L1781" t="n">
        <v>5.449612403100775</v>
      </c>
      <c r="M1781" s="12" t="n">
        <v>44992</v>
      </c>
      <c r="N1781" t="n">
        <v>10</v>
      </c>
      <c r="O1781" s="12" t="n">
        <v>45002</v>
      </c>
      <c r="P1781" t="n">
        <v>10</v>
      </c>
      <c r="Q1781" t="inlineStr">
        <is>
          <t>SI</t>
        </is>
      </c>
      <c r="S1781" t="n">
        <v>23847.16</v>
      </c>
      <c r="V1781" t="n">
        <v>7.449612403100775</v>
      </c>
      <c r="W1781" s="12" t="n">
        <v>44994</v>
      </c>
      <c r="X1781" t="n">
        <v>12</v>
      </c>
      <c r="Y1781" s="12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2" t="n">
        <v>44977</v>
      </c>
      <c r="H1782" t="inlineStr"/>
      <c r="I1782" t="n">
        <v>24006.44</v>
      </c>
      <c r="L1782" t="n">
        <v>5.449612403100775</v>
      </c>
      <c r="M1782" s="12" t="n">
        <v>44982</v>
      </c>
      <c r="N1782" t="n">
        <v>10</v>
      </c>
      <c r="O1782" s="12" t="n">
        <v>44992</v>
      </c>
      <c r="P1782" t="n">
        <v>19</v>
      </c>
      <c r="Q1782" t="inlineStr">
        <is>
          <t>SI</t>
        </is>
      </c>
      <c r="S1782" t="n">
        <v>24006.44</v>
      </c>
      <c r="V1782" t="n">
        <v>7.449612403100775</v>
      </c>
      <c r="W1782" s="12" t="n">
        <v>44984</v>
      </c>
      <c r="X1782" t="n">
        <v>12</v>
      </c>
      <c r="Y1782" s="12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2" t="n">
        <v>44977</v>
      </c>
      <c r="H1783" t="inlineStr"/>
      <c r="I1783" t="n">
        <v>24048.6</v>
      </c>
      <c r="L1783" t="n">
        <v>5.449612403100775</v>
      </c>
      <c r="M1783" s="12" t="n">
        <v>44982</v>
      </c>
      <c r="N1783" t="n">
        <v>10</v>
      </c>
      <c r="O1783" s="12" t="n">
        <v>44992</v>
      </c>
      <c r="P1783" t="n">
        <v>19</v>
      </c>
      <c r="Q1783" t="inlineStr">
        <is>
          <t>SI</t>
        </is>
      </c>
      <c r="S1783" t="n">
        <v>24048.6</v>
      </c>
      <c r="V1783" t="n">
        <v>7.449612403100775</v>
      </c>
      <c r="W1783" s="12" t="n">
        <v>44984</v>
      </c>
      <c r="X1783" t="n">
        <v>12</v>
      </c>
      <c r="Y1783" s="12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2" t="n">
        <v>44977</v>
      </c>
      <c r="H1784" t="inlineStr"/>
      <c r="I1784" t="n">
        <v>21600</v>
      </c>
      <c r="L1784" t="n">
        <v>5.449612403100775</v>
      </c>
      <c r="M1784" s="12" t="n">
        <v>44982</v>
      </c>
      <c r="N1784" t="n">
        <v>10</v>
      </c>
      <c r="O1784" s="12" t="n">
        <v>44992</v>
      </c>
      <c r="P1784" t="n">
        <v>19</v>
      </c>
      <c r="Q1784" t="inlineStr">
        <is>
          <t>SI</t>
        </is>
      </c>
      <c r="S1784" t="n">
        <v>21600</v>
      </c>
      <c r="V1784" t="n">
        <v>7.449612403100775</v>
      </c>
      <c r="W1784" s="12" t="n">
        <v>44984</v>
      </c>
      <c r="X1784" t="n">
        <v>12</v>
      </c>
      <c r="Y1784" s="12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2" t="n">
        <v>44977</v>
      </c>
      <c r="H1785" t="inlineStr"/>
      <c r="I1785" t="n">
        <v>20400</v>
      </c>
      <c r="L1785" t="n">
        <v>5.449612403100775</v>
      </c>
      <c r="M1785" s="12" t="n">
        <v>44982</v>
      </c>
      <c r="N1785" t="n">
        <v>10</v>
      </c>
      <c r="O1785" s="12" t="n">
        <v>44992</v>
      </c>
      <c r="P1785" t="n">
        <v>19</v>
      </c>
      <c r="Q1785" t="inlineStr">
        <is>
          <t>SI</t>
        </is>
      </c>
      <c r="S1785" t="n">
        <v>20400</v>
      </c>
      <c r="V1785" t="n">
        <v>7.449612403100775</v>
      </c>
      <c r="W1785" s="12" t="n">
        <v>44984</v>
      </c>
      <c r="X1785" t="n">
        <v>12</v>
      </c>
      <c r="Y1785" s="12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2" t="n">
        <v>44977</v>
      </c>
      <c r="H1786" t="inlineStr"/>
      <c r="I1786" t="n">
        <v>20007</v>
      </c>
      <c r="L1786" t="n">
        <v>5.449612403100775</v>
      </c>
      <c r="M1786" s="12" t="n">
        <v>44982</v>
      </c>
      <c r="N1786" t="n">
        <v>10</v>
      </c>
      <c r="O1786" s="12" t="n">
        <v>44992</v>
      </c>
      <c r="P1786" t="n">
        <v>19</v>
      </c>
      <c r="Q1786" t="inlineStr">
        <is>
          <t>SI</t>
        </is>
      </c>
      <c r="S1786" t="n">
        <v>20007</v>
      </c>
      <c r="V1786" t="n">
        <v>7.449612403100775</v>
      </c>
      <c r="W1786" s="12" t="n">
        <v>44984</v>
      </c>
      <c r="X1786" t="n">
        <v>12</v>
      </c>
      <c r="Y1786" s="12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2" t="n">
        <v>44983</v>
      </c>
      <c r="H1787" t="inlineStr"/>
      <c r="I1787" t="n">
        <v>19958.048</v>
      </c>
      <c r="L1787" t="n">
        <v>7.5</v>
      </c>
      <c r="M1787" s="12" t="n">
        <v>44990</v>
      </c>
      <c r="N1787" t="n">
        <v>9.5</v>
      </c>
      <c r="O1787" s="12" t="n">
        <v>44999</v>
      </c>
      <c r="P1787" t="n">
        <v>15</v>
      </c>
      <c r="Q1787" t="inlineStr">
        <is>
          <t>SI</t>
        </is>
      </c>
      <c r="S1787" t="n">
        <v>19958.048</v>
      </c>
      <c r="V1787" t="n">
        <v>9.5</v>
      </c>
      <c r="W1787" s="12" t="n">
        <v>44992</v>
      </c>
      <c r="X1787" t="n">
        <v>11.5</v>
      </c>
      <c r="Y1787" s="12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2" t="n">
        <v>45005</v>
      </c>
      <c r="H1788" t="inlineStr"/>
      <c r="I1788" t="n">
        <v>4000</v>
      </c>
      <c r="L1788" t="n">
        <v>5.574109245612703</v>
      </c>
      <c r="M1788" s="12" t="n">
        <v>45010</v>
      </c>
      <c r="N1788" t="n">
        <v>5.5</v>
      </c>
      <c r="O1788" s="12" t="n">
        <v>45015</v>
      </c>
      <c r="P1788" t="n">
        <v>1</v>
      </c>
      <c r="Q1788" t="inlineStr">
        <is>
          <t>Mes 4</t>
        </is>
      </c>
      <c r="T1788" t="n">
        <v>4000</v>
      </c>
      <c r="V1788" t="n">
        <v>7.574109245612703</v>
      </c>
      <c r="W1788" s="12" t="n">
        <v>45012</v>
      </c>
      <c r="X1788" t="n">
        <v>7.5</v>
      </c>
      <c r="Y1788" s="12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2" t="n">
        <v>45005</v>
      </c>
      <c r="H1789" t="inlineStr"/>
      <c r="I1789" t="n">
        <v>20000</v>
      </c>
      <c r="L1789" t="n">
        <v>5.574109245612703</v>
      </c>
      <c r="M1789" s="12" t="n">
        <v>45010</v>
      </c>
      <c r="N1789" t="n">
        <v>5.5</v>
      </c>
      <c r="O1789" s="12" t="n">
        <v>45015</v>
      </c>
      <c r="P1789" t="n">
        <v>1</v>
      </c>
      <c r="Q1789" t="inlineStr">
        <is>
          <t>Mes 4</t>
        </is>
      </c>
      <c r="T1789" t="n">
        <v>20000</v>
      </c>
      <c r="V1789" t="n">
        <v>7.574109245612703</v>
      </c>
      <c r="W1789" s="12" t="n">
        <v>45012</v>
      </c>
      <c r="X1789" t="n">
        <v>7.5</v>
      </c>
      <c r="Y1789" s="12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2" t="n">
        <v>45011</v>
      </c>
      <c r="H1790" t="inlineStr"/>
      <c r="J1790" t="n">
        <v>23890</v>
      </c>
      <c r="L1790" t="n">
        <v>5.574109245612703</v>
      </c>
      <c r="M1790" s="12" t="n">
        <v>45016</v>
      </c>
      <c r="N1790" t="n">
        <v>5.5</v>
      </c>
      <c r="O1790" s="12" t="n">
        <v>45021</v>
      </c>
      <c r="P1790" t="n">
        <v>21</v>
      </c>
      <c r="Q1790" t="inlineStr">
        <is>
          <t>SI</t>
        </is>
      </c>
      <c r="T1790" t="n">
        <v>23890</v>
      </c>
      <c r="V1790" t="n">
        <v>7.574109245612703</v>
      </c>
      <c r="W1790" s="12" t="n">
        <v>45018</v>
      </c>
      <c r="X1790" t="n">
        <v>7.5</v>
      </c>
      <c r="Y1790" s="12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2" t="n">
        <v>44983</v>
      </c>
      <c r="H1791" t="inlineStr"/>
      <c r="I1791" t="n">
        <v>8164.656</v>
      </c>
      <c r="L1791" t="n">
        <v>7.5</v>
      </c>
      <c r="M1791" s="12" t="n">
        <v>44990</v>
      </c>
      <c r="N1791" t="n">
        <v>9.5</v>
      </c>
      <c r="O1791" s="12" t="n">
        <v>44999</v>
      </c>
      <c r="P1791" t="n">
        <v>15</v>
      </c>
      <c r="Q1791" t="inlineStr">
        <is>
          <t>SI</t>
        </is>
      </c>
      <c r="S1791" t="n">
        <v>8164.656</v>
      </c>
      <c r="V1791" t="n">
        <v>9.5</v>
      </c>
      <c r="W1791" s="12" t="n">
        <v>44992</v>
      </c>
      <c r="X1791" t="n">
        <v>11.5</v>
      </c>
      <c r="Y1791" s="12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2" t="n">
        <v>44983</v>
      </c>
      <c r="H1792" t="inlineStr"/>
      <c r="I1792" t="n">
        <v>11793.392</v>
      </c>
      <c r="L1792" t="n">
        <v>7.5</v>
      </c>
      <c r="M1792" s="12" t="n">
        <v>44990</v>
      </c>
      <c r="N1792" t="n">
        <v>9.5</v>
      </c>
      <c r="O1792" s="12" t="n">
        <v>44999</v>
      </c>
      <c r="P1792" t="n">
        <v>15</v>
      </c>
      <c r="Q1792" t="inlineStr">
        <is>
          <t>SI</t>
        </is>
      </c>
      <c r="S1792" t="n">
        <v>11793.392</v>
      </c>
      <c r="V1792" t="n">
        <v>9.5</v>
      </c>
      <c r="W1792" s="12" t="n">
        <v>44992</v>
      </c>
      <c r="X1792" t="n">
        <v>11.5</v>
      </c>
      <c r="Y1792" s="12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2" t="n">
        <v>44996</v>
      </c>
      <c r="H1793" t="inlineStr"/>
      <c r="I1793" t="n">
        <v>24310</v>
      </c>
      <c r="L1793" t="n">
        <v>5.574109245612703</v>
      </c>
      <c r="M1793" s="12" t="n">
        <v>45001</v>
      </c>
      <c r="N1793" t="n">
        <v>5.5</v>
      </c>
      <c r="O1793" s="12" t="n">
        <v>45006</v>
      </c>
      <c r="P1793" t="n">
        <v>9</v>
      </c>
      <c r="Q1793" t="inlineStr">
        <is>
          <t>SI</t>
        </is>
      </c>
      <c r="S1793" t="n">
        <v>24310</v>
      </c>
      <c r="V1793" t="n">
        <v>7.574109245612703</v>
      </c>
      <c r="W1793" s="12" t="n">
        <v>45003</v>
      </c>
      <c r="X1793" t="n">
        <v>7.5</v>
      </c>
      <c r="Y1793" s="12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2" t="n">
        <v>44991</v>
      </c>
      <c r="H1794" t="inlineStr"/>
      <c r="I1794" t="n">
        <v>24004.08864</v>
      </c>
      <c r="L1794" t="n">
        <v>7.5</v>
      </c>
      <c r="M1794" s="12" t="n">
        <v>44998</v>
      </c>
      <c r="N1794" t="n">
        <v>9.5</v>
      </c>
      <c r="O1794" s="12" t="n">
        <v>45007</v>
      </c>
      <c r="P1794" t="n">
        <v>8</v>
      </c>
      <c r="Q1794" t="inlineStr">
        <is>
          <t>SI</t>
        </is>
      </c>
      <c r="S1794" t="n">
        <v>24004.08864</v>
      </c>
      <c r="V1794" t="n">
        <v>9.5</v>
      </c>
      <c r="W1794" s="12" t="n">
        <v>45000</v>
      </c>
      <c r="X1794" t="n">
        <v>11.5</v>
      </c>
      <c r="Y1794" s="12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2" t="n">
        <v>44990</v>
      </c>
      <c r="H1795" t="inlineStr"/>
      <c r="I1795" t="n">
        <v>19958.048</v>
      </c>
      <c r="L1795" t="n">
        <v>7.5</v>
      </c>
      <c r="M1795" s="12" t="n">
        <v>44997</v>
      </c>
      <c r="N1795" t="n">
        <v>9.5</v>
      </c>
      <c r="O1795" s="12" t="n">
        <v>45006</v>
      </c>
      <c r="P1795" t="n">
        <v>9</v>
      </c>
      <c r="Q1795" t="inlineStr">
        <is>
          <t>SI</t>
        </is>
      </c>
      <c r="S1795" t="n">
        <v>19958.048</v>
      </c>
      <c r="V1795" t="n">
        <v>9.5</v>
      </c>
      <c r="W1795" s="12" t="n">
        <v>44999</v>
      </c>
      <c r="X1795" t="n">
        <v>11.5</v>
      </c>
      <c r="Y1795" s="12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2" t="n">
        <v>44980</v>
      </c>
      <c r="H1796" t="inlineStr"/>
      <c r="I1796" t="n">
        <v>18137.13013</v>
      </c>
      <c r="L1796" t="n">
        <v>7.5</v>
      </c>
      <c r="M1796" s="12" t="n">
        <v>44987</v>
      </c>
      <c r="N1796" t="n">
        <v>9.5</v>
      </c>
      <c r="O1796" s="12" t="n">
        <v>44996</v>
      </c>
      <c r="P1796" t="n">
        <v>17</v>
      </c>
      <c r="Q1796" t="inlineStr">
        <is>
          <t>SI</t>
        </is>
      </c>
      <c r="S1796" t="n">
        <v>18137.13013</v>
      </c>
      <c r="V1796" t="n">
        <v>9.5</v>
      </c>
      <c r="W1796" s="12" t="n">
        <v>44989</v>
      </c>
      <c r="X1796" t="n">
        <v>11.5</v>
      </c>
      <c r="Y1796" s="12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2" t="n">
        <v>44992</v>
      </c>
      <c r="H1797" t="inlineStr"/>
      <c r="I1797" t="n">
        <v>19958.048</v>
      </c>
      <c r="L1797" t="n">
        <v>7.5</v>
      </c>
      <c r="M1797" s="12" t="n">
        <v>44999</v>
      </c>
      <c r="N1797" t="n">
        <v>9.5</v>
      </c>
      <c r="O1797" s="12" t="n">
        <v>45008</v>
      </c>
      <c r="P1797" t="n">
        <v>7</v>
      </c>
      <c r="Q1797" t="inlineStr">
        <is>
          <t>SI</t>
        </is>
      </c>
      <c r="S1797" t="n">
        <v>19958.048</v>
      </c>
      <c r="V1797" t="n">
        <v>9.5</v>
      </c>
      <c r="W1797" s="12" t="n">
        <v>45001</v>
      </c>
      <c r="X1797" t="n">
        <v>11.5</v>
      </c>
      <c r="Y1797" s="12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2" t="n">
        <v>44991</v>
      </c>
      <c r="H1798" t="inlineStr"/>
      <c r="I1798" t="n">
        <v>19958.048</v>
      </c>
      <c r="L1798" t="n">
        <v>7.5</v>
      </c>
      <c r="M1798" s="12" t="n">
        <v>44998</v>
      </c>
      <c r="N1798" t="n">
        <v>9.5</v>
      </c>
      <c r="O1798" s="12" t="n">
        <v>45007</v>
      </c>
      <c r="P1798" t="n">
        <v>8</v>
      </c>
      <c r="Q1798" t="inlineStr">
        <is>
          <t>SI</t>
        </is>
      </c>
      <c r="S1798" t="n">
        <v>19958.048</v>
      </c>
      <c r="V1798" t="n">
        <v>9.5</v>
      </c>
      <c r="W1798" s="12" t="n">
        <v>45000</v>
      </c>
      <c r="X1798" t="n">
        <v>11.5</v>
      </c>
      <c r="Y1798" s="12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2" t="n">
        <v>44984</v>
      </c>
      <c r="H1799" t="inlineStr"/>
      <c r="I1799" t="n">
        <v>19958.048</v>
      </c>
      <c r="L1799" t="n">
        <v>7.5</v>
      </c>
      <c r="M1799" s="12" t="n">
        <v>44991</v>
      </c>
      <c r="N1799" t="n">
        <v>9.5</v>
      </c>
      <c r="O1799" s="12" t="n">
        <v>45000</v>
      </c>
      <c r="P1799" t="n">
        <v>14</v>
      </c>
      <c r="Q1799" t="inlineStr">
        <is>
          <t>SI</t>
        </is>
      </c>
      <c r="S1799" t="n">
        <v>19958.048</v>
      </c>
      <c r="V1799" t="n">
        <v>9.5</v>
      </c>
      <c r="W1799" s="12" t="n">
        <v>44993</v>
      </c>
      <c r="X1799" t="n">
        <v>11.5</v>
      </c>
      <c r="Y1799" s="12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2" t="n">
        <v>45005</v>
      </c>
      <c r="H1800" t="inlineStr"/>
      <c r="I1800" t="n">
        <v>24000</v>
      </c>
      <c r="L1800" t="n">
        <v>5.574109245612703</v>
      </c>
      <c r="M1800" s="12" t="n">
        <v>45010</v>
      </c>
      <c r="N1800" t="n">
        <v>5.5</v>
      </c>
      <c r="O1800" s="12" t="n">
        <v>45015</v>
      </c>
      <c r="P1800" t="n">
        <v>1</v>
      </c>
      <c r="Q1800" t="inlineStr">
        <is>
          <t>Mes 4</t>
        </is>
      </c>
      <c r="T1800" t="n">
        <v>24000</v>
      </c>
      <c r="V1800" t="n">
        <v>7.574109245612703</v>
      </c>
      <c r="W1800" s="12" t="n">
        <v>45012</v>
      </c>
      <c r="X1800" t="n">
        <v>7.5</v>
      </c>
      <c r="Y1800" s="12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2" t="n">
        <v>44992</v>
      </c>
      <c r="H1801" t="inlineStr"/>
      <c r="I1801" t="n">
        <v>14300</v>
      </c>
      <c r="L1801" t="n">
        <v>5.574109245612703</v>
      </c>
      <c r="M1801" s="12" t="n">
        <v>44997</v>
      </c>
      <c r="N1801" t="n">
        <v>5.5</v>
      </c>
      <c r="O1801" s="12" t="n">
        <v>45002</v>
      </c>
      <c r="P1801" t="n">
        <v>12</v>
      </c>
      <c r="Q1801" t="inlineStr">
        <is>
          <t>SI</t>
        </is>
      </c>
      <c r="S1801" t="n">
        <v>14300</v>
      </c>
      <c r="V1801" t="n">
        <v>7.574109245612703</v>
      </c>
      <c r="W1801" s="12" t="n">
        <v>44999</v>
      </c>
      <c r="X1801" t="n">
        <v>7.5</v>
      </c>
      <c r="Y1801" s="12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2" t="n">
        <v>44992</v>
      </c>
      <c r="H1802" t="inlineStr"/>
      <c r="I1802" t="n">
        <v>9700</v>
      </c>
      <c r="L1802" t="n">
        <v>5.574109245612703</v>
      </c>
      <c r="M1802" s="12" t="n">
        <v>44997</v>
      </c>
      <c r="N1802" t="n">
        <v>5.5</v>
      </c>
      <c r="O1802" s="12" t="n">
        <v>45002</v>
      </c>
      <c r="P1802" t="n">
        <v>12</v>
      </c>
      <c r="Q1802" t="inlineStr">
        <is>
          <t>SI</t>
        </is>
      </c>
      <c r="S1802" t="n">
        <v>9700</v>
      </c>
      <c r="V1802" t="n">
        <v>7.574109245612703</v>
      </c>
      <c r="W1802" s="12" t="n">
        <v>44999</v>
      </c>
      <c r="X1802" t="n">
        <v>7.5</v>
      </c>
      <c r="Y1802" s="12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2" t="n">
        <v>44996</v>
      </c>
      <c r="H1803" t="inlineStr"/>
      <c r="I1803" t="n">
        <v>15969.37</v>
      </c>
      <c r="L1803" t="n">
        <v>5.574109245612703</v>
      </c>
      <c r="M1803" s="12" t="n">
        <v>45001</v>
      </c>
      <c r="N1803" t="n">
        <v>5.5</v>
      </c>
      <c r="O1803" s="12" t="n">
        <v>45006</v>
      </c>
      <c r="P1803" t="n">
        <v>9</v>
      </c>
      <c r="Q1803" t="inlineStr">
        <is>
          <t>SI</t>
        </is>
      </c>
      <c r="S1803" t="n">
        <v>15969.37</v>
      </c>
      <c r="V1803" t="n">
        <v>7.574109245612703</v>
      </c>
      <c r="W1803" s="12" t="n">
        <v>45003</v>
      </c>
      <c r="X1803" t="n">
        <v>7.5</v>
      </c>
      <c r="Y1803" s="12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2" t="n">
        <v>44996</v>
      </c>
      <c r="H1804" t="inlineStr"/>
      <c r="I1804" t="n">
        <v>8134.26</v>
      </c>
      <c r="L1804" t="n">
        <v>5.574109245612703</v>
      </c>
      <c r="M1804" s="12" t="n">
        <v>45001</v>
      </c>
      <c r="N1804" t="n">
        <v>5.5</v>
      </c>
      <c r="O1804" s="12" t="n">
        <v>45006</v>
      </c>
      <c r="P1804" t="n">
        <v>9</v>
      </c>
      <c r="Q1804" t="inlineStr">
        <is>
          <t>SI</t>
        </is>
      </c>
      <c r="S1804" t="n">
        <v>8134.26</v>
      </c>
      <c r="V1804" t="n">
        <v>7.574109245612703</v>
      </c>
      <c r="W1804" s="12" t="n">
        <v>45003</v>
      </c>
      <c r="X1804" t="n">
        <v>7.5</v>
      </c>
      <c r="Y1804" s="12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2" t="n">
        <v>45011</v>
      </c>
      <c r="H1805" t="inlineStr"/>
      <c r="J1805" t="n">
        <v>22417.21</v>
      </c>
      <c r="L1805" t="n">
        <v>5.574109245612703</v>
      </c>
      <c r="M1805" s="12" t="n">
        <v>45016</v>
      </c>
      <c r="N1805" t="n">
        <v>5.5</v>
      </c>
      <c r="O1805" s="12" t="n">
        <v>45021</v>
      </c>
      <c r="P1805" t="n">
        <v>21</v>
      </c>
      <c r="Q1805" t="inlineStr">
        <is>
          <t>SI</t>
        </is>
      </c>
      <c r="T1805" t="n">
        <v>22417.21</v>
      </c>
      <c r="V1805" t="n">
        <v>7.574109245612703</v>
      </c>
      <c r="W1805" s="12" t="n">
        <v>45018</v>
      </c>
      <c r="X1805" t="n">
        <v>7.5</v>
      </c>
      <c r="Y1805" s="12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2" t="n">
        <v>45005</v>
      </c>
      <c r="H1806" t="inlineStr"/>
      <c r="I1806" t="n">
        <v>22594.2</v>
      </c>
      <c r="L1806" t="n">
        <v>5.574109245612703</v>
      </c>
      <c r="M1806" s="12" t="n">
        <v>45010</v>
      </c>
      <c r="N1806" t="n">
        <v>5.5</v>
      </c>
      <c r="O1806" s="12" t="n">
        <v>45015</v>
      </c>
      <c r="P1806" t="n">
        <v>1</v>
      </c>
      <c r="Q1806" t="inlineStr">
        <is>
          <t>Mes 4</t>
        </is>
      </c>
      <c r="T1806" t="n">
        <v>22594.2</v>
      </c>
      <c r="V1806" t="n">
        <v>7.574109245612703</v>
      </c>
      <c r="W1806" s="12" t="n">
        <v>45012</v>
      </c>
      <c r="X1806" t="n">
        <v>7.5</v>
      </c>
      <c r="Y1806" s="12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2" t="n">
        <v>45005</v>
      </c>
      <c r="H1807" t="inlineStr"/>
      <c r="I1807" t="n">
        <v>23960.64</v>
      </c>
      <c r="L1807" t="n">
        <v>5.574109245612703</v>
      </c>
      <c r="M1807" s="12" t="n">
        <v>45010</v>
      </c>
      <c r="N1807" t="n">
        <v>5.5</v>
      </c>
      <c r="O1807" s="12" t="n">
        <v>45015</v>
      </c>
      <c r="P1807" t="n">
        <v>1</v>
      </c>
      <c r="Q1807" t="inlineStr">
        <is>
          <t>Mes 4</t>
        </is>
      </c>
      <c r="T1807" t="n">
        <v>23960.64</v>
      </c>
      <c r="V1807" t="n">
        <v>7.574109245612703</v>
      </c>
      <c r="W1807" s="12" t="n">
        <v>45012</v>
      </c>
      <c r="X1807" t="n">
        <v>7.5</v>
      </c>
      <c r="Y1807" s="12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2" t="n">
        <v>44996</v>
      </c>
      <c r="H1808" t="inlineStr"/>
      <c r="I1808" t="n">
        <v>24310</v>
      </c>
      <c r="L1808" t="n">
        <v>5.574109245612703</v>
      </c>
      <c r="M1808" s="12" t="n">
        <v>45001</v>
      </c>
      <c r="N1808" t="n">
        <v>5.5</v>
      </c>
      <c r="O1808" s="12" t="n">
        <v>45006</v>
      </c>
      <c r="P1808" t="n">
        <v>9</v>
      </c>
      <c r="Q1808" t="inlineStr">
        <is>
          <t>SI</t>
        </is>
      </c>
      <c r="S1808" t="n">
        <v>24310</v>
      </c>
      <c r="V1808" t="n">
        <v>7.574109245612703</v>
      </c>
      <c r="W1808" s="12" t="n">
        <v>45003</v>
      </c>
      <c r="X1808" t="n">
        <v>7.5</v>
      </c>
      <c r="Y1808" s="12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2" t="n">
        <v>44992</v>
      </c>
      <c r="H1809" t="inlineStr"/>
      <c r="I1809" t="n">
        <v>24039.76</v>
      </c>
      <c r="L1809" t="n">
        <v>5.574109245612703</v>
      </c>
      <c r="M1809" s="12" t="n">
        <v>44997</v>
      </c>
      <c r="N1809" t="n">
        <v>5.5</v>
      </c>
      <c r="O1809" s="12" t="n">
        <v>45002</v>
      </c>
      <c r="P1809" t="n">
        <v>12</v>
      </c>
      <c r="Q1809" t="inlineStr">
        <is>
          <t>SI</t>
        </is>
      </c>
      <c r="S1809" t="n">
        <v>24039.76</v>
      </c>
      <c r="V1809" t="n">
        <v>7.574109245612703</v>
      </c>
      <c r="W1809" s="12" t="n">
        <v>44999</v>
      </c>
      <c r="X1809" t="n">
        <v>7.5</v>
      </c>
      <c r="Y1809" s="12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2" t="n">
        <v>44992</v>
      </c>
      <c r="H1810" t="inlineStr"/>
      <c r="I1810" t="n">
        <v>24400</v>
      </c>
      <c r="L1810" t="n">
        <v>5.574109245612703</v>
      </c>
      <c r="M1810" s="12" t="n">
        <v>44997</v>
      </c>
      <c r="N1810" t="n">
        <v>5.5</v>
      </c>
      <c r="O1810" s="12" t="n">
        <v>45002</v>
      </c>
      <c r="P1810" t="n">
        <v>12</v>
      </c>
      <c r="Q1810" t="inlineStr">
        <is>
          <t>SI</t>
        </is>
      </c>
      <c r="S1810" t="n">
        <v>24400</v>
      </c>
      <c r="V1810" t="n">
        <v>7.574109245612703</v>
      </c>
      <c r="W1810" s="12" t="n">
        <v>44999</v>
      </c>
      <c r="X1810" t="n">
        <v>7.5</v>
      </c>
      <c r="Y1810" s="12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2" t="n">
        <v>44992</v>
      </c>
      <c r="H1811" t="inlineStr"/>
      <c r="I1811" t="n">
        <v>23941.63</v>
      </c>
      <c r="L1811" t="n">
        <v>5.574109245612703</v>
      </c>
      <c r="M1811" s="12" t="n">
        <v>44997</v>
      </c>
      <c r="N1811" t="n">
        <v>5.5</v>
      </c>
      <c r="O1811" s="12" t="n">
        <v>45002</v>
      </c>
      <c r="P1811" t="n">
        <v>12</v>
      </c>
      <c r="Q1811" t="inlineStr">
        <is>
          <t>SI</t>
        </is>
      </c>
      <c r="S1811" t="n">
        <v>23941.63</v>
      </c>
      <c r="V1811" t="n">
        <v>7.574109245612703</v>
      </c>
      <c r="W1811" s="12" t="n">
        <v>44999</v>
      </c>
      <c r="X1811" t="n">
        <v>7.5</v>
      </c>
      <c r="Y1811" s="12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2" t="n">
        <v>45001</v>
      </c>
      <c r="H1812" t="inlineStr"/>
      <c r="I1812" t="n">
        <v>17800</v>
      </c>
      <c r="L1812" t="n">
        <v>5.574109245612703</v>
      </c>
      <c r="M1812" s="12" t="n">
        <v>45006</v>
      </c>
      <c r="N1812" t="n">
        <v>5.5</v>
      </c>
      <c r="O1812" s="12" t="n">
        <v>45011</v>
      </c>
      <c r="P1812" t="n">
        <v>5</v>
      </c>
      <c r="Q1812" t="inlineStr">
        <is>
          <t>SI</t>
        </is>
      </c>
      <c r="S1812" t="n">
        <v>17800</v>
      </c>
      <c r="V1812" t="n">
        <v>7.574109245612703</v>
      </c>
      <c r="W1812" s="12" t="n">
        <v>45008</v>
      </c>
      <c r="X1812" t="n">
        <v>7.5</v>
      </c>
      <c r="Y1812" s="12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2" t="n">
        <v>45001</v>
      </c>
      <c r="H1813" t="inlineStr"/>
      <c r="I1813" t="n">
        <v>6600</v>
      </c>
      <c r="L1813" t="n">
        <v>5.574109245612703</v>
      </c>
      <c r="M1813" s="12" t="n">
        <v>45006</v>
      </c>
      <c r="N1813" t="n">
        <v>5.5</v>
      </c>
      <c r="O1813" s="12" t="n">
        <v>45011</v>
      </c>
      <c r="P1813" t="n">
        <v>5</v>
      </c>
      <c r="Q1813" t="inlineStr">
        <is>
          <t>SI</t>
        </is>
      </c>
      <c r="S1813" t="n">
        <v>6600</v>
      </c>
      <c r="V1813" t="n">
        <v>7.574109245612703</v>
      </c>
      <c r="W1813" s="12" t="n">
        <v>45008</v>
      </c>
      <c r="X1813" t="n">
        <v>7.5</v>
      </c>
      <c r="Y1813" s="12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2" t="n">
        <v>45011</v>
      </c>
      <c r="H1814" t="inlineStr"/>
      <c r="J1814" t="n">
        <v>12340</v>
      </c>
      <c r="L1814" t="n">
        <v>5.574109245612703</v>
      </c>
      <c r="M1814" s="12" t="n">
        <v>45016</v>
      </c>
      <c r="N1814" t="n">
        <v>5.5</v>
      </c>
      <c r="O1814" s="12" t="n">
        <v>45021</v>
      </c>
      <c r="P1814" t="n">
        <v>21</v>
      </c>
      <c r="Q1814" t="inlineStr">
        <is>
          <t>SI</t>
        </is>
      </c>
      <c r="T1814" t="n">
        <v>12340</v>
      </c>
      <c r="V1814" t="n">
        <v>7.574109245612703</v>
      </c>
      <c r="W1814" s="12" t="n">
        <v>45018</v>
      </c>
      <c r="X1814" t="n">
        <v>7.5</v>
      </c>
      <c r="Y1814" s="12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2" t="n">
        <v>45011</v>
      </c>
      <c r="H1815" t="inlineStr"/>
      <c r="J1815" t="n">
        <v>11760</v>
      </c>
      <c r="L1815" t="n">
        <v>5.574109245612703</v>
      </c>
      <c r="M1815" s="12" t="n">
        <v>45016</v>
      </c>
      <c r="N1815" t="n">
        <v>5.5</v>
      </c>
      <c r="O1815" s="12" t="n">
        <v>45021</v>
      </c>
      <c r="P1815" t="n">
        <v>21</v>
      </c>
      <c r="Q1815" t="inlineStr">
        <is>
          <t>SI</t>
        </is>
      </c>
      <c r="T1815" t="n">
        <v>11760</v>
      </c>
      <c r="V1815" t="n">
        <v>7.574109245612703</v>
      </c>
      <c r="W1815" s="12" t="n">
        <v>45018</v>
      </c>
      <c r="X1815" t="n">
        <v>7.5</v>
      </c>
      <c r="Y1815" s="12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2" t="n">
        <v>45005</v>
      </c>
      <c r="H1816" t="inlineStr"/>
      <c r="I1816" t="n">
        <v>20571.45</v>
      </c>
      <c r="L1816" t="n">
        <v>5.574109245612703</v>
      </c>
      <c r="M1816" s="12" t="n">
        <v>45010</v>
      </c>
      <c r="N1816" t="n">
        <v>5.5</v>
      </c>
      <c r="O1816" s="12" t="n">
        <v>45015</v>
      </c>
      <c r="P1816" t="n">
        <v>1</v>
      </c>
      <c r="Q1816" t="inlineStr">
        <is>
          <t>Mes 4</t>
        </is>
      </c>
      <c r="T1816" t="n">
        <v>20571.45</v>
      </c>
      <c r="V1816" t="n">
        <v>7.574109245612703</v>
      </c>
      <c r="W1816" s="12" t="n">
        <v>45012</v>
      </c>
      <c r="X1816" t="n">
        <v>7.5</v>
      </c>
      <c r="Y1816" s="12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45005</v>
      </c>
      <c r="H1817" t="inlineStr"/>
      <c r="I1817" t="n">
        <v>4035.27</v>
      </c>
      <c r="L1817" t="n">
        <v>5.574109245612703</v>
      </c>
      <c r="M1817" s="12" t="n">
        <v>45010</v>
      </c>
      <c r="N1817" t="n">
        <v>5.5</v>
      </c>
      <c r="O1817" s="12" t="n">
        <v>45015</v>
      </c>
      <c r="P1817" t="n">
        <v>1</v>
      </c>
      <c r="Q1817" t="inlineStr">
        <is>
          <t>Mes 4</t>
        </is>
      </c>
      <c r="T1817" t="n">
        <v>4035.27</v>
      </c>
      <c r="V1817" t="n">
        <v>7.574109245612703</v>
      </c>
      <c r="W1817" s="12" t="n">
        <v>45012</v>
      </c>
      <c r="X1817" t="n">
        <v>7.5</v>
      </c>
      <c r="Y1817" s="12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2" t="n">
        <v>44996</v>
      </c>
      <c r="H1818" t="inlineStr"/>
      <c r="I1818" t="n">
        <v>22760</v>
      </c>
      <c r="L1818" t="n">
        <v>5.574109245612703</v>
      </c>
      <c r="M1818" s="12" t="n">
        <v>45001</v>
      </c>
      <c r="N1818" t="n">
        <v>5.5</v>
      </c>
      <c r="O1818" s="12" t="n">
        <v>45006</v>
      </c>
      <c r="P1818" t="n">
        <v>9</v>
      </c>
      <c r="Q1818" t="inlineStr">
        <is>
          <t>SI</t>
        </is>
      </c>
      <c r="S1818" t="n">
        <v>22760</v>
      </c>
      <c r="V1818" t="n">
        <v>7.574109245612703</v>
      </c>
      <c r="W1818" s="12" t="n">
        <v>45003</v>
      </c>
      <c r="X1818" t="n">
        <v>7.5</v>
      </c>
      <c r="Y1818" s="12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2" t="n">
        <v>44996</v>
      </c>
      <c r="H1819" t="inlineStr"/>
      <c r="I1819" t="n">
        <v>900</v>
      </c>
      <c r="L1819" t="n">
        <v>5.574109245612703</v>
      </c>
      <c r="M1819" s="12" t="n">
        <v>45001</v>
      </c>
      <c r="N1819" t="n">
        <v>5.5</v>
      </c>
      <c r="O1819" s="12" t="n">
        <v>45006</v>
      </c>
      <c r="P1819" t="n">
        <v>9</v>
      </c>
      <c r="Q1819" t="inlineStr">
        <is>
          <t>SI</t>
        </is>
      </c>
      <c r="S1819" t="n">
        <v>900</v>
      </c>
      <c r="V1819" t="n">
        <v>7.574109245612703</v>
      </c>
      <c r="W1819" s="12" t="n">
        <v>45003</v>
      </c>
      <c r="X1819" t="n">
        <v>7.5</v>
      </c>
      <c r="Y1819" s="12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2" t="n">
        <v>45011</v>
      </c>
      <c r="H1820" t="inlineStr"/>
      <c r="J1820" t="n">
        <v>24390</v>
      </c>
      <c r="L1820" t="n">
        <v>5.574109245612703</v>
      </c>
      <c r="M1820" s="12" t="n">
        <v>45016</v>
      </c>
      <c r="N1820" t="n">
        <v>5.5</v>
      </c>
      <c r="O1820" s="12" t="n">
        <v>45021</v>
      </c>
      <c r="P1820" t="n">
        <v>21</v>
      </c>
      <c r="Q1820" t="inlineStr">
        <is>
          <t>SI</t>
        </is>
      </c>
      <c r="T1820" t="n">
        <v>24390</v>
      </c>
      <c r="V1820" t="n">
        <v>7.574109245612703</v>
      </c>
      <c r="W1820" s="12" t="n">
        <v>45018</v>
      </c>
      <c r="X1820" t="n">
        <v>7.5</v>
      </c>
      <c r="Y1820" s="12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2" t="n">
        <v>44992</v>
      </c>
      <c r="H1821" t="inlineStr"/>
      <c r="I1821" t="n">
        <v>24000</v>
      </c>
      <c r="L1821" t="n">
        <v>5.574109245612703</v>
      </c>
      <c r="M1821" s="12" t="n">
        <v>44997</v>
      </c>
      <c r="N1821" t="n">
        <v>5.5</v>
      </c>
      <c r="O1821" s="12" t="n">
        <v>45002</v>
      </c>
      <c r="P1821" t="n">
        <v>12</v>
      </c>
      <c r="Q1821" t="inlineStr">
        <is>
          <t>SI</t>
        </is>
      </c>
      <c r="S1821" t="n">
        <v>24000</v>
      </c>
      <c r="V1821" t="n">
        <v>7.574109245612703</v>
      </c>
      <c r="W1821" s="12" t="n">
        <v>44999</v>
      </c>
      <c r="X1821" t="n">
        <v>7.5</v>
      </c>
      <c r="Y1821" s="12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2" t="n">
        <v>45005</v>
      </c>
      <c r="H1822" t="inlineStr"/>
      <c r="I1822" t="n">
        <v>19954</v>
      </c>
      <c r="L1822" t="n">
        <v>5.574109245612703</v>
      </c>
      <c r="M1822" s="12" t="n">
        <v>45010</v>
      </c>
      <c r="N1822" t="n">
        <v>5.5</v>
      </c>
      <c r="O1822" s="12" t="n">
        <v>45015</v>
      </c>
      <c r="P1822" t="n">
        <v>1</v>
      </c>
      <c r="Q1822" t="inlineStr">
        <is>
          <t>Mes 4</t>
        </is>
      </c>
      <c r="T1822" t="n">
        <v>19954</v>
      </c>
      <c r="V1822" t="n">
        <v>7.574109245612703</v>
      </c>
      <c r="W1822" s="12" t="n">
        <v>45012</v>
      </c>
      <c r="X1822" t="n">
        <v>7.5</v>
      </c>
      <c r="Y1822" s="12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2" t="n">
        <v>44977</v>
      </c>
      <c r="H1823" t="inlineStr"/>
      <c r="I1823" t="n">
        <v>24017.36</v>
      </c>
      <c r="L1823" t="n">
        <v>5.449612403100775</v>
      </c>
      <c r="M1823" s="12" t="n">
        <v>44982</v>
      </c>
      <c r="N1823" t="n">
        <v>10</v>
      </c>
      <c r="O1823" s="12" t="n">
        <v>44992</v>
      </c>
      <c r="P1823" t="n">
        <v>19</v>
      </c>
      <c r="Q1823" t="inlineStr">
        <is>
          <t>SI</t>
        </is>
      </c>
      <c r="S1823" t="n">
        <v>24017.36</v>
      </c>
      <c r="V1823" t="n">
        <v>7.449612403100775</v>
      </c>
      <c r="W1823" s="12" t="n">
        <v>44984</v>
      </c>
      <c r="X1823" t="n">
        <v>12</v>
      </c>
      <c r="Y1823" s="12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2" t="n">
        <v>44987</v>
      </c>
      <c r="H1824" t="inlineStr"/>
      <c r="I1824" t="n">
        <v>21397.63</v>
      </c>
      <c r="L1824" t="n">
        <v>5.449612403100775</v>
      </c>
      <c r="M1824" s="12" t="n">
        <v>44992</v>
      </c>
      <c r="N1824" t="n">
        <v>10</v>
      </c>
      <c r="O1824" s="12" t="n">
        <v>45002</v>
      </c>
      <c r="P1824" t="n">
        <v>10</v>
      </c>
      <c r="Q1824" t="inlineStr">
        <is>
          <t>SI</t>
        </is>
      </c>
      <c r="S1824" t="n">
        <v>21397.63</v>
      </c>
      <c r="V1824" t="n">
        <v>7.449612403100775</v>
      </c>
      <c r="W1824" s="12" t="n">
        <v>44994</v>
      </c>
      <c r="X1824" t="n">
        <v>12</v>
      </c>
      <c r="Y1824" s="12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2" t="n">
        <v>44987</v>
      </c>
      <c r="H1825" t="inlineStr"/>
      <c r="I1825" t="n">
        <v>2617.27</v>
      </c>
      <c r="L1825" t="n">
        <v>5.449612403100775</v>
      </c>
      <c r="M1825" s="12" t="n">
        <v>44992</v>
      </c>
      <c r="N1825" t="n">
        <v>10</v>
      </c>
      <c r="O1825" s="12" t="n">
        <v>45002</v>
      </c>
      <c r="P1825" t="n">
        <v>10</v>
      </c>
      <c r="Q1825" t="inlineStr">
        <is>
          <t>SI</t>
        </is>
      </c>
      <c r="S1825" t="n">
        <v>2617.27</v>
      </c>
      <c r="V1825" t="n">
        <v>7.449612403100775</v>
      </c>
      <c r="W1825" s="12" t="n">
        <v>44994</v>
      </c>
      <c r="X1825" t="n">
        <v>12</v>
      </c>
      <c r="Y1825" s="12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2" t="n">
        <v>44987</v>
      </c>
      <c r="H1826" t="inlineStr"/>
      <c r="I1826" t="n">
        <v>8999.52</v>
      </c>
      <c r="L1826" t="n">
        <v>5.449612403100775</v>
      </c>
      <c r="M1826" s="12" t="n">
        <v>44992</v>
      </c>
      <c r="N1826" t="n">
        <v>10</v>
      </c>
      <c r="O1826" s="12" t="n">
        <v>45002</v>
      </c>
      <c r="P1826" t="n">
        <v>10</v>
      </c>
      <c r="Q1826" t="inlineStr">
        <is>
          <t>SI</t>
        </is>
      </c>
      <c r="S1826" t="n">
        <v>8999.52</v>
      </c>
      <c r="V1826" t="n">
        <v>7.449612403100775</v>
      </c>
      <c r="W1826" s="12" t="n">
        <v>44994</v>
      </c>
      <c r="X1826" t="n">
        <v>12</v>
      </c>
      <c r="Y1826" s="12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2" t="n">
        <v>44987</v>
      </c>
      <c r="H1827" t="inlineStr"/>
      <c r="I1827" t="n">
        <v>15020.65</v>
      </c>
      <c r="L1827" t="n">
        <v>5.449612403100775</v>
      </c>
      <c r="M1827" s="12" t="n">
        <v>44992</v>
      </c>
      <c r="N1827" t="n">
        <v>10</v>
      </c>
      <c r="O1827" s="12" t="n">
        <v>45002</v>
      </c>
      <c r="P1827" t="n">
        <v>10</v>
      </c>
      <c r="Q1827" t="inlineStr">
        <is>
          <t>SI</t>
        </is>
      </c>
      <c r="S1827" t="n">
        <v>15020.65</v>
      </c>
      <c r="V1827" t="n">
        <v>7.449612403100775</v>
      </c>
      <c r="W1827" s="12" t="n">
        <v>44994</v>
      </c>
      <c r="X1827" t="n">
        <v>12</v>
      </c>
      <c r="Y1827" s="12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2" t="n">
        <v>44977</v>
      </c>
      <c r="H1828" t="inlineStr"/>
      <c r="I1828" t="n">
        <v>19954</v>
      </c>
      <c r="L1828" t="n">
        <v>5.449612403100775</v>
      </c>
      <c r="M1828" s="12" t="n">
        <v>44982</v>
      </c>
      <c r="N1828" t="n">
        <v>10</v>
      </c>
      <c r="O1828" s="12" t="n">
        <v>44992</v>
      </c>
      <c r="P1828" t="n">
        <v>19</v>
      </c>
      <c r="Q1828" t="inlineStr">
        <is>
          <t>SI</t>
        </is>
      </c>
      <c r="S1828" t="n">
        <v>19954</v>
      </c>
      <c r="V1828" t="n">
        <v>7.449612403100775</v>
      </c>
      <c r="W1828" s="12" t="n">
        <v>44984</v>
      </c>
      <c r="X1828" t="n">
        <v>12</v>
      </c>
      <c r="Y1828" s="12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2" t="n">
        <v>44977</v>
      </c>
      <c r="H1829" t="inlineStr"/>
      <c r="I1829" t="n">
        <v>21600</v>
      </c>
      <c r="L1829" t="n">
        <v>5.449612403100775</v>
      </c>
      <c r="M1829" s="12" t="n">
        <v>44982</v>
      </c>
      <c r="N1829" t="n">
        <v>10</v>
      </c>
      <c r="O1829" s="12" t="n">
        <v>44992</v>
      </c>
      <c r="P1829" t="n">
        <v>19</v>
      </c>
      <c r="Q1829" t="inlineStr">
        <is>
          <t>SI</t>
        </is>
      </c>
      <c r="S1829" t="n">
        <v>21600</v>
      </c>
      <c r="V1829" t="n">
        <v>7.449612403100775</v>
      </c>
      <c r="W1829" s="12" t="n">
        <v>44984</v>
      </c>
      <c r="X1829" t="n">
        <v>12</v>
      </c>
      <c r="Y1829" s="12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2" t="n">
        <v>44977</v>
      </c>
      <c r="H1830" t="inlineStr"/>
      <c r="I1830" t="n">
        <v>21600</v>
      </c>
      <c r="L1830" t="n">
        <v>5.449612403100775</v>
      </c>
      <c r="M1830" s="12" t="n">
        <v>44982</v>
      </c>
      <c r="N1830" t="n">
        <v>10</v>
      </c>
      <c r="O1830" s="12" t="n">
        <v>44992</v>
      </c>
      <c r="P1830" t="n">
        <v>19</v>
      </c>
      <c r="Q1830" t="inlineStr">
        <is>
          <t>SI</t>
        </is>
      </c>
      <c r="S1830" t="n">
        <v>21600</v>
      </c>
      <c r="V1830" t="n">
        <v>7.449612403100775</v>
      </c>
      <c r="W1830" s="12" t="n">
        <v>44984</v>
      </c>
      <c r="X1830" t="n">
        <v>12</v>
      </c>
      <c r="Y1830" s="12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2" t="n">
        <v>44977</v>
      </c>
      <c r="H1831" t="inlineStr"/>
      <c r="I1831" t="n">
        <v>21600</v>
      </c>
      <c r="L1831" t="n">
        <v>5.449612403100775</v>
      </c>
      <c r="M1831" s="12" t="n">
        <v>44982</v>
      </c>
      <c r="N1831" t="n">
        <v>10</v>
      </c>
      <c r="O1831" s="12" t="n">
        <v>44992</v>
      </c>
      <c r="P1831" t="n">
        <v>19</v>
      </c>
      <c r="Q1831" t="inlineStr">
        <is>
          <t>SI</t>
        </is>
      </c>
      <c r="S1831" t="n">
        <v>21600</v>
      </c>
      <c r="V1831" t="n">
        <v>7.449612403100775</v>
      </c>
      <c r="W1831" s="12" t="n">
        <v>44984</v>
      </c>
      <c r="X1831" t="n">
        <v>12</v>
      </c>
      <c r="Y1831" s="12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2" t="n">
        <v>44977</v>
      </c>
      <c r="H1832" t="inlineStr"/>
      <c r="I1832" t="n">
        <v>20400</v>
      </c>
      <c r="L1832" t="n">
        <v>5.449612403100775</v>
      </c>
      <c r="M1832" s="12" t="n">
        <v>44982</v>
      </c>
      <c r="N1832" t="n">
        <v>10</v>
      </c>
      <c r="O1832" s="12" t="n">
        <v>44992</v>
      </c>
      <c r="P1832" t="n">
        <v>19</v>
      </c>
      <c r="Q1832" t="inlineStr">
        <is>
          <t>SI</t>
        </is>
      </c>
      <c r="S1832" t="n">
        <v>20400</v>
      </c>
      <c r="V1832" t="n">
        <v>7.449612403100775</v>
      </c>
      <c r="W1832" s="12" t="n">
        <v>44984</v>
      </c>
      <c r="X1832" t="n">
        <v>12</v>
      </c>
      <c r="Y1832" s="12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2" t="n">
        <v>44977</v>
      </c>
      <c r="H1833" t="inlineStr"/>
      <c r="I1833" t="n">
        <v>20007</v>
      </c>
      <c r="L1833" t="n">
        <v>5.449612403100775</v>
      </c>
      <c r="M1833" s="12" t="n">
        <v>44982</v>
      </c>
      <c r="N1833" t="n">
        <v>10</v>
      </c>
      <c r="O1833" s="12" t="n">
        <v>44992</v>
      </c>
      <c r="P1833" t="n">
        <v>19</v>
      </c>
      <c r="Q1833" t="inlineStr">
        <is>
          <t>SI</t>
        </is>
      </c>
      <c r="S1833" t="n">
        <v>20007</v>
      </c>
      <c r="V1833" t="n">
        <v>7.449612403100775</v>
      </c>
      <c r="W1833" s="12" t="n">
        <v>44984</v>
      </c>
      <c r="X1833" t="n">
        <v>12</v>
      </c>
      <c r="Y1833" s="12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2" t="n">
        <v>44983</v>
      </c>
      <c r="H1834" t="inlineStr"/>
      <c r="I1834" t="n">
        <v>24022.23232</v>
      </c>
      <c r="L1834" t="n">
        <v>7.5</v>
      </c>
      <c r="M1834" s="12" t="n">
        <v>44990</v>
      </c>
      <c r="N1834" t="n">
        <v>9.5</v>
      </c>
      <c r="O1834" s="12" t="n">
        <v>44999</v>
      </c>
      <c r="P1834" t="n">
        <v>15</v>
      </c>
      <c r="Q1834" t="inlineStr">
        <is>
          <t>SI</t>
        </is>
      </c>
      <c r="S1834" t="n">
        <v>24022.23232</v>
      </c>
      <c r="V1834" t="n">
        <v>9.5</v>
      </c>
      <c r="W1834" s="12" t="n">
        <v>44992</v>
      </c>
      <c r="X1834" t="n">
        <v>11.5</v>
      </c>
      <c r="Y1834" s="12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2" t="n">
        <v>44983</v>
      </c>
      <c r="H1835" t="inlineStr"/>
      <c r="I1835" t="n">
        <v>24009.24598</v>
      </c>
      <c r="L1835" t="n">
        <v>7.5</v>
      </c>
      <c r="M1835" s="12" t="n">
        <v>44990</v>
      </c>
      <c r="N1835" t="n">
        <v>9.5</v>
      </c>
      <c r="O1835" s="12" t="n">
        <v>44999</v>
      </c>
      <c r="P1835" t="n">
        <v>15</v>
      </c>
      <c r="Q1835" t="inlineStr">
        <is>
          <t>SI</t>
        </is>
      </c>
      <c r="S1835" t="n">
        <v>24009.24598</v>
      </c>
      <c r="V1835" t="n">
        <v>9.5</v>
      </c>
      <c r="W1835" s="12" t="n">
        <v>44992</v>
      </c>
      <c r="X1835" t="n">
        <v>11.5</v>
      </c>
      <c r="Y1835" s="12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2" t="n">
        <v>45005</v>
      </c>
      <c r="H1836" t="inlineStr"/>
      <c r="I1836" t="n">
        <v>12000</v>
      </c>
      <c r="L1836" t="n">
        <v>5.574109245612703</v>
      </c>
      <c r="M1836" s="12" t="n">
        <v>45010</v>
      </c>
      <c r="N1836" t="n">
        <v>5.5</v>
      </c>
      <c r="O1836" s="12" t="n">
        <v>45015</v>
      </c>
      <c r="P1836" t="n">
        <v>1</v>
      </c>
      <c r="Q1836" t="inlineStr">
        <is>
          <t>Mes 4</t>
        </is>
      </c>
      <c r="T1836" t="n">
        <v>12000</v>
      </c>
      <c r="V1836" t="n">
        <v>7.574109245612703</v>
      </c>
      <c r="W1836" s="12" t="n">
        <v>45012</v>
      </c>
      <c r="X1836" t="n">
        <v>7.5</v>
      </c>
      <c r="Y1836" s="12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2" t="n">
        <v>45005</v>
      </c>
      <c r="H1837" t="inlineStr"/>
      <c r="I1837" t="n">
        <v>12000</v>
      </c>
      <c r="L1837" t="n">
        <v>5.574109245612703</v>
      </c>
      <c r="M1837" s="12" t="n">
        <v>45010</v>
      </c>
      <c r="N1837" t="n">
        <v>5.5</v>
      </c>
      <c r="O1837" s="12" t="n">
        <v>45015</v>
      </c>
      <c r="P1837" t="n">
        <v>1</v>
      </c>
      <c r="Q1837" t="inlineStr">
        <is>
          <t>Mes 4</t>
        </is>
      </c>
      <c r="T1837" t="n">
        <v>12000</v>
      </c>
      <c r="V1837" t="n">
        <v>7.574109245612703</v>
      </c>
      <c r="W1837" s="12" t="n">
        <v>45012</v>
      </c>
      <c r="X1837" t="n">
        <v>7.5</v>
      </c>
      <c r="Y1837" s="12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2" t="n">
        <v>44992</v>
      </c>
      <c r="H1838" t="inlineStr"/>
      <c r="I1838" t="n">
        <v>24000</v>
      </c>
      <c r="L1838" t="n">
        <v>5.574109245612703</v>
      </c>
      <c r="M1838" s="12" t="n">
        <v>44997</v>
      </c>
      <c r="N1838" t="n">
        <v>5.5</v>
      </c>
      <c r="O1838" s="12" t="n">
        <v>45002</v>
      </c>
      <c r="P1838" t="n">
        <v>12</v>
      </c>
      <c r="Q1838" t="inlineStr">
        <is>
          <t>SI</t>
        </is>
      </c>
      <c r="S1838" t="n">
        <v>24000</v>
      </c>
      <c r="V1838" t="n">
        <v>7.574109245612703</v>
      </c>
      <c r="W1838" s="12" t="n">
        <v>44999</v>
      </c>
      <c r="X1838" t="n">
        <v>7.5</v>
      </c>
      <c r="Y1838" s="12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2" t="n">
        <v>44992</v>
      </c>
      <c r="H1839" t="inlineStr"/>
      <c r="I1839" t="n">
        <v>24000</v>
      </c>
      <c r="L1839" t="n">
        <v>5.574109245612703</v>
      </c>
      <c r="M1839" s="12" t="n">
        <v>44997</v>
      </c>
      <c r="N1839" t="n">
        <v>5.5</v>
      </c>
      <c r="O1839" s="12" t="n">
        <v>45002</v>
      </c>
      <c r="P1839" t="n">
        <v>12</v>
      </c>
      <c r="Q1839" t="inlineStr">
        <is>
          <t>SI</t>
        </is>
      </c>
      <c r="S1839" t="n">
        <v>24000</v>
      </c>
      <c r="V1839" t="n">
        <v>7.574109245612703</v>
      </c>
      <c r="W1839" s="12" t="n">
        <v>44999</v>
      </c>
      <c r="X1839" t="n">
        <v>7.5</v>
      </c>
      <c r="Y1839" s="12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2" t="n">
        <v>44992</v>
      </c>
      <c r="H1840" t="inlineStr"/>
      <c r="I1840" t="n">
        <v>24000</v>
      </c>
      <c r="L1840" t="n">
        <v>5.574109245612703</v>
      </c>
      <c r="M1840" s="12" t="n">
        <v>44997</v>
      </c>
      <c r="N1840" t="n">
        <v>5.5</v>
      </c>
      <c r="O1840" s="12" t="n">
        <v>45002</v>
      </c>
      <c r="P1840" t="n">
        <v>12</v>
      </c>
      <c r="Q1840" t="inlineStr">
        <is>
          <t>SI</t>
        </is>
      </c>
      <c r="S1840" t="n">
        <v>24000</v>
      </c>
      <c r="V1840" t="n">
        <v>7.574109245612703</v>
      </c>
      <c r="W1840" s="12" t="n">
        <v>44999</v>
      </c>
      <c r="X1840" t="n">
        <v>7.5</v>
      </c>
      <c r="Y1840" s="12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2" t="n">
        <v>44990</v>
      </c>
      <c r="H1841" t="inlineStr"/>
      <c r="I1841" t="n">
        <v>21727.345</v>
      </c>
      <c r="L1841" t="n">
        <v>5.142011834319526</v>
      </c>
      <c r="M1841" s="12" t="n">
        <v>44995</v>
      </c>
      <c r="N1841" t="n">
        <v>7.5</v>
      </c>
      <c r="O1841" s="12" t="n">
        <v>45002</v>
      </c>
      <c r="P1841" t="n">
        <v>12</v>
      </c>
      <c r="Q1841" t="inlineStr">
        <is>
          <t>SI</t>
        </is>
      </c>
      <c r="S1841" t="n">
        <v>21727.345</v>
      </c>
      <c r="V1841" t="n">
        <v>7.142011834319526</v>
      </c>
      <c r="W1841" s="12" t="n">
        <v>44997</v>
      </c>
      <c r="X1841" t="n">
        <v>9.5</v>
      </c>
      <c r="Y1841" s="12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2" t="n">
        <v>45000</v>
      </c>
      <c r="H1842" t="inlineStr"/>
      <c r="I1842" t="n">
        <v>11067.6448</v>
      </c>
      <c r="L1842" t="n">
        <v>7.5</v>
      </c>
      <c r="M1842" s="12" t="n">
        <v>45007</v>
      </c>
      <c r="N1842" t="n">
        <v>9.5</v>
      </c>
      <c r="O1842" s="12" t="n">
        <v>45016</v>
      </c>
      <c r="P1842" t="n">
        <v>0</v>
      </c>
      <c r="Q1842" t="inlineStr">
        <is>
          <t>Mes 4</t>
        </is>
      </c>
      <c r="S1842" t="n">
        <v>11067.6448</v>
      </c>
      <c r="V1842" t="n">
        <v>9.5</v>
      </c>
      <c r="W1842" s="12" t="n">
        <v>45009</v>
      </c>
      <c r="X1842" t="n">
        <v>11.5</v>
      </c>
      <c r="Y1842" s="12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2" t="n">
        <v>45000</v>
      </c>
      <c r="H1843" t="inlineStr"/>
      <c r="I1843" t="n">
        <v>8908.54688</v>
      </c>
      <c r="L1843" t="n">
        <v>7.5</v>
      </c>
      <c r="M1843" s="12" t="n">
        <v>45007</v>
      </c>
      <c r="N1843" t="n">
        <v>9.5</v>
      </c>
      <c r="O1843" s="12" t="n">
        <v>45016</v>
      </c>
      <c r="P1843" t="n">
        <v>0</v>
      </c>
      <c r="Q1843" t="inlineStr">
        <is>
          <t>Mes 4</t>
        </is>
      </c>
      <c r="S1843" t="n">
        <v>8908.54688</v>
      </c>
      <c r="V1843" t="n">
        <v>9.5</v>
      </c>
      <c r="W1843" s="12" t="n">
        <v>45009</v>
      </c>
      <c r="X1843" t="n">
        <v>11.5</v>
      </c>
      <c r="Y1843" s="12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2" t="n">
        <v>44996</v>
      </c>
      <c r="H1844" t="inlineStr"/>
      <c r="I1844" t="n">
        <v>24000</v>
      </c>
      <c r="L1844" t="n">
        <v>5.574109245612703</v>
      </c>
      <c r="M1844" s="12" t="n">
        <v>45001</v>
      </c>
      <c r="N1844" t="n">
        <v>5.5</v>
      </c>
      <c r="O1844" s="12" t="n">
        <v>45006</v>
      </c>
      <c r="P1844" t="n">
        <v>9</v>
      </c>
      <c r="Q1844" t="inlineStr">
        <is>
          <t>SI</t>
        </is>
      </c>
      <c r="S1844" t="n">
        <v>24000</v>
      </c>
      <c r="V1844" t="n">
        <v>7.574109245612703</v>
      </c>
      <c r="W1844" s="12" t="n">
        <v>45003</v>
      </c>
      <c r="X1844" t="n">
        <v>7.5</v>
      </c>
      <c r="Y1844" s="12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2" t="n">
        <v>45011</v>
      </c>
      <c r="H1845" t="inlineStr"/>
      <c r="J1845" t="n">
        <v>22231.64</v>
      </c>
      <c r="L1845" t="n">
        <v>5.574109245612703</v>
      </c>
      <c r="M1845" s="12" t="n">
        <v>45016</v>
      </c>
      <c r="N1845" t="n">
        <v>5.5</v>
      </c>
      <c r="O1845" s="12" t="n">
        <v>45021</v>
      </c>
      <c r="P1845" t="n">
        <v>21</v>
      </c>
      <c r="Q1845" t="inlineStr">
        <is>
          <t>SI</t>
        </is>
      </c>
      <c r="T1845" t="n">
        <v>22231.64</v>
      </c>
      <c r="V1845" t="n">
        <v>7.574109245612703</v>
      </c>
      <c r="W1845" s="12" t="n">
        <v>45018</v>
      </c>
      <c r="X1845" t="n">
        <v>7.5</v>
      </c>
      <c r="Y1845" s="12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2" t="n">
        <v>44996</v>
      </c>
      <c r="H1846" t="inlineStr"/>
      <c r="I1846" t="n">
        <v>24570.46</v>
      </c>
      <c r="L1846" t="n">
        <v>5.574109245612703</v>
      </c>
      <c r="M1846" s="12" t="n">
        <v>45001</v>
      </c>
      <c r="N1846" t="n">
        <v>5.5</v>
      </c>
      <c r="O1846" s="12" t="n">
        <v>45006</v>
      </c>
      <c r="P1846" t="n">
        <v>9</v>
      </c>
      <c r="Q1846" t="inlineStr">
        <is>
          <t>SI</t>
        </is>
      </c>
      <c r="S1846" t="n">
        <v>24570.46</v>
      </c>
      <c r="V1846" t="n">
        <v>7.574109245612703</v>
      </c>
      <c r="W1846" s="12" t="n">
        <v>45003</v>
      </c>
      <c r="X1846" t="n">
        <v>7.5</v>
      </c>
      <c r="Y1846" s="12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2" t="n">
        <v>45015</v>
      </c>
      <c r="H1847" t="inlineStr"/>
      <c r="J1847" t="n">
        <v>21690</v>
      </c>
      <c r="L1847" t="n">
        <v>5.574109245612703</v>
      </c>
      <c r="M1847" s="12" t="n">
        <v>45020</v>
      </c>
      <c r="N1847" t="n">
        <v>5.5</v>
      </c>
      <c r="O1847" s="12" t="n">
        <v>45025</v>
      </c>
      <c r="P1847" t="n">
        <v>18</v>
      </c>
      <c r="Q1847" t="inlineStr">
        <is>
          <t>SI</t>
        </is>
      </c>
      <c r="T1847" t="n">
        <v>21690</v>
      </c>
      <c r="V1847" t="n">
        <v>7.574109245612703</v>
      </c>
      <c r="W1847" s="12" t="n">
        <v>45022</v>
      </c>
      <c r="X1847" t="n">
        <v>7.5</v>
      </c>
      <c r="Y1847" s="12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2" t="n">
        <v>45011</v>
      </c>
      <c r="H1848" t="inlineStr"/>
      <c r="J1848" t="n">
        <v>23436</v>
      </c>
      <c r="L1848" t="n">
        <v>5.574109245612703</v>
      </c>
      <c r="M1848" s="12" t="n">
        <v>45016</v>
      </c>
      <c r="N1848" t="n">
        <v>5.5</v>
      </c>
      <c r="O1848" s="12" t="n">
        <v>45021</v>
      </c>
      <c r="P1848" t="n">
        <v>21</v>
      </c>
      <c r="Q1848" t="inlineStr">
        <is>
          <t>SI</t>
        </is>
      </c>
      <c r="T1848" t="n">
        <v>23436</v>
      </c>
      <c r="V1848" t="n">
        <v>7.574109245612703</v>
      </c>
      <c r="W1848" s="12" t="n">
        <v>45018</v>
      </c>
      <c r="X1848" t="n">
        <v>7.5</v>
      </c>
      <c r="Y1848" s="12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2" t="n">
        <v>44992</v>
      </c>
      <c r="H1849" t="inlineStr"/>
      <c r="I1849" t="n">
        <v>24000</v>
      </c>
      <c r="L1849" t="n">
        <v>5.574109245612703</v>
      </c>
      <c r="M1849" s="12" t="n">
        <v>44997</v>
      </c>
      <c r="N1849" t="n">
        <v>5.5</v>
      </c>
      <c r="O1849" s="12" t="n">
        <v>45002</v>
      </c>
      <c r="P1849" t="n">
        <v>12</v>
      </c>
      <c r="Q1849" t="inlineStr">
        <is>
          <t>SI</t>
        </is>
      </c>
      <c r="S1849" t="n">
        <v>24000</v>
      </c>
      <c r="V1849" t="n">
        <v>7.574109245612703</v>
      </c>
      <c r="W1849" s="12" t="n">
        <v>44999</v>
      </c>
      <c r="X1849" t="n">
        <v>7.5</v>
      </c>
      <c r="Y1849" s="12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2" t="n">
        <v>44996</v>
      </c>
      <c r="H1850" t="inlineStr"/>
      <c r="I1850" t="n">
        <v>24787.79</v>
      </c>
      <c r="L1850" t="n">
        <v>5.574109245612703</v>
      </c>
      <c r="M1850" s="12" t="n">
        <v>45001</v>
      </c>
      <c r="N1850" t="n">
        <v>5.5</v>
      </c>
      <c r="O1850" s="12" t="n">
        <v>45006</v>
      </c>
      <c r="P1850" t="n">
        <v>9</v>
      </c>
      <c r="Q1850" t="inlineStr">
        <is>
          <t>SI</t>
        </is>
      </c>
      <c r="S1850" t="n">
        <v>24787.79</v>
      </c>
      <c r="V1850" t="n">
        <v>7.574109245612703</v>
      </c>
      <c r="W1850" s="12" t="n">
        <v>45003</v>
      </c>
      <c r="X1850" t="n">
        <v>7.5</v>
      </c>
      <c r="Y1850" s="12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2" t="n">
        <v>44992</v>
      </c>
      <c r="H1851" t="inlineStr"/>
      <c r="I1851" t="n">
        <v>9594</v>
      </c>
      <c r="L1851" t="n">
        <v>5.574109245612703</v>
      </c>
      <c r="M1851" s="12" t="n">
        <v>44997</v>
      </c>
      <c r="N1851" t="n">
        <v>5.5</v>
      </c>
      <c r="O1851" s="12" t="n">
        <v>45002</v>
      </c>
      <c r="P1851" t="n">
        <v>12</v>
      </c>
      <c r="Q1851" t="inlineStr">
        <is>
          <t>SI</t>
        </is>
      </c>
      <c r="S1851" t="n">
        <v>9594</v>
      </c>
      <c r="V1851" t="n">
        <v>7.574109245612703</v>
      </c>
      <c r="W1851" s="12" t="n">
        <v>44999</v>
      </c>
      <c r="X1851" t="n">
        <v>7.5</v>
      </c>
      <c r="Y1851" s="12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2" t="n">
        <v>44992</v>
      </c>
      <c r="H1852" t="inlineStr"/>
      <c r="I1852" t="n">
        <v>14400</v>
      </c>
      <c r="L1852" t="n">
        <v>5.574109245612703</v>
      </c>
      <c r="M1852" s="12" t="n">
        <v>44997</v>
      </c>
      <c r="N1852" t="n">
        <v>5.5</v>
      </c>
      <c r="O1852" s="12" t="n">
        <v>45002</v>
      </c>
      <c r="P1852" t="n">
        <v>12</v>
      </c>
      <c r="Q1852" t="inlineStr">
        <is>
          <t>SI</t>
        </is>
      </c>
      <c r="S1852" t="n">
        <v>14400</v>
      </c>
      <c r="V1852" t="n">
        <v>7.574109245612703</v>
      </c>
      <c r="W1852" s="12" t="n">
        <v>44999</v>
      </c>
      <c r="X1852" t="n">
        <v>7.5</v>
      </c>
      <c r="Y1852" s="12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2" t="n">
        <v>45011</v>
      </c>
      <c r="H1853" t="inlineStr"/>
      <c r="J1853" t="n">
        <v>25000</v>
      </c>
      <c r="L1853" t="n">
        <v>5.574109245612703</v>
      </c>
      <c r="M1853" s="12" t="n">
        <v>45016</v>
      </c>
      <c r="N1853" t="n">
        <v>5.5</v>
      </c>
      <c r="O1853" s="12" t="n">
        <v>45021</v>
      </c>
      <c r="P1853" t="n">
        <v>21</v>
      </c>
      <c r="Q1853" t="inlineStr">
        <is>
          <t>SI</t>
        </is>
      </c>
      <c r="T1853" t="n">
        <v>25000</v>
      </c>
      <c r="V1853" t="n">
        <v>7.574109245612703</v>
      </c>
      <c r="W1853" s="12" t="n">
        <v>45018</v>
      </c>
      <c r="X1853" t="n">
        <v>7.5</v>
      </c>
      <c r="Y1853" s="12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2" t="n">
        <v>44996</v>
      </c>
      <c r="H1854" t="inlineStr"/>
      <c r="I1854" t="n">
        <v>4032</v>
      </c>
      <c r="L1854" t="n">
        <v>5.574109245612703</v>
      </c>
      <c r="M1854" s="12" t="n">
        <v>45001</v>
      </c>
      <c r="N1854" t="n">
        <v>5.5</v>
      </c>
      <c r="O1854" s="12" t="n">
        <v>45006</v>
      </c>
      <c r="P1854" t="n">
        <v>9</v>
      </c>
      <c r="Q1854" t="inlineStr">
        <is>
          <t>SI</t>
        </is>
      </c>
      <c r="S1854" t="n">
        <v>4032</v>
      </c>
      <c r="V1854" t="n">
        <v>7.574109245612703</v>
      </c>
      <c r="W1854" s="12" t="n">
        <v>45003</v>
      </c>
      <c r="X1854" t="n">
        <v>7.5</v>
      </c>
      <c r="Y1854" s="12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2" t="n">
        <v>44996</v>
      </c>
      <c r="H1855" t="inlineStr"/>
      <c r="I1855" t="n">
        <v>19620</v>
      </c>
      <c r="L1855" t="n">
        <v>5.574109245612703</v>
      </c>
      <c r="M1855" s="12" t="n">
        <v>45001</v>
      </c>
      <c r="N1855" t="n">
        <v>5.5</v>
      </c>
      <c r="O1855" s="12" t="n">
        <v>45006</v>
      </c>
      <c r="P1855" t="n">
        <v>9</v>
      </c>
      <c r="Q1855" t="inlineStr">
        <is>
          <t>SI</t>
        </is>
      </c>
      <c r="S1855" t="n">
        <v>19620</v>
      </c>
      <c r="V1855" t="n">
        <v>7.574109245612703</v>
      </c>
      <c r="W1855" s="12" t="n">
        <v>45003</v>
      </c>
      <c r="X1855" t="n">
        <v>7.5</v>
      </c>
      <c r="Y1855" s="12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2" t="n">
        <v>44977</v>
      </c>
      <c r="H1856" t="inlineStr"/>
      <c r="I1856" t="n">
        <v>24017.36</v>
      </c>
      <c r="L1856" t="n">
        <v>5.449612403100775</v>
      </c>
      <c r="M1856" s="12" t="n">
        <v>44982</v>
      </c>
      <c r="N1856" t="n">
        <v>10</v>
      </c>
      <c r="O1856" s="12" t="n">
        <v>44992</v>
      </c>
      <c r="P1856" t="n">
        <v>19</v>
      </c>
      <c r="Q1856" t="inlineStr">
        <is>
          <t>SI</t>
        </is>
      </c>
      <c r="S1856" t="n">
        <v>24017.36</v>
      </c>
      <c r="V1856" t="n">
        <v>7.449612403100775</v>
      </c>
      <c r="W1856" s="12" t="n">
        <v>44984</v>
      </c>
      <c r="X1856" t="n">
        <v>12</v>
      </c>
      <c r="Y1856" s="12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2" t="n">
        <v>44977</v>
      </c>
      <c r="H1857" t="inlineStr"/>
      <c r="I1857" t="n">
        <v>23999.44</v>
      </c>
      <c r="L1857" t="n">
        <v>5.449612403100775</v>
      </c>
      <c r="M1857" s="12" t="n">
        <v>44982</v>
      </c>
      <c r="N1857" t="n">
        <v>10</v>
      </c>
      <c r="O1857" s="12" t="n">
        <v>44992</v>
      </c>
      <c r="P1857" t="n">
        <v>19</v>
      </c>
      <c r="Q1857" t="inlineStr">
        <is>
          <t>SI</t>
        </is>
      </c>
      <c r="S1857" t="n">
        <v>23999.44</v>
      </c>
      <c r="V1857" t="n">
        <v>7.449612403100775</v>
      </c>
      <c r="W1857" s="12" t="n">
        <v>44984</v>
      </c>
      <c r="X1857" t="n">
        <v>12</v>
      </c>
      <c r="Y1857" s="12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2" t="n">
        <v>44977</v>
      </c>
      <c r="H1858" t="inlineStr"/>
      <c r="I1858" t="n">
        <v>21600</v>
      </c>
      <c r="L1858" t="n">
        <v>5.449612403100775</v>
      </c>
      <c r="M1858" s="12" t="n">
        <v>44982</v>
      </c>
      <c r="N1858" t="n">
        <v>10</v>
      </c>
      <c r="O1858" s="12" t="n">
        <v>44992</v>
      </c>
      <c r="P1858" t="n">
        <v>19</v>
      </c>
      <c r="Q1858" t="inlineStr">
        <is>
          <t>SI</t>
        </is>
      </c>
      <c r="S1858" t="n">
        <v>21600</v>
      </c>
      <c r="V1858" t="n">
        <v>7.449612403100775</v>
      </c>
      <c r="W1858" s="12" t="n">
        <v>44984</v>
      </c>
      <c r="X1858" t="n">
        <v>12</v>
      </c>
      <c r="Y1858" s="12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2" t="n">
        <v>44977</v>
      </c>
      <c r="H1859" t="inlineStr"/>
      <c r="I1859" t="n">
        <v>21600</v>
      </c>
      <c r="L1859" t="n">
        <v>5.449612403100775</v>
      </c>
      <c r="M1859" s="12" t="n">
        <v>44982</v>
      </c>
      <c r="N1859" t="n">
        <v>10</v>
      </c>
      <c r="O1859" s="12" t="n">
        <v>44992</v>
      </c>
      <c r="P1859" t="n">
        <v>19</v>
      </c>
      <c r="Q1859" t="inlineStr">
        <is>
          <t>SI</t>
        </is>
      </c>
      <c r="S1859" t="n">
        <v>21600</v>
      </c>
      <c r="V1859" t="n">
        <v>7.449612403100775</v>
      </c>
      <c r="W1859" s="12" t="n">
        <v>44984</v>
      </c>
      <c r="X1859" t="n">
        <v>12</v>
      </c>
      <c r="Y1859" s="12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2" t="n">
        <v>44977</v>
      </c>
      <c r="H1860" t="inlineStr"/>
      <c r="I1860" t="n">
        <v>21600</v>
      </c>
      <c r="L1860" t="n">
        <v>5.449612403100775</v>
      </c>
      <c r="M1860" s="12" t="n">
        <v>44982</v>
      </c>
      <c r="N1860" t="n">
        <v>10</v>
      </c>
      <c r="O1860" s="12" t="n">
        <v>44992</v>
      </c>
      <c r="P1860" t="n">
        <v>19</v>
      </c>
      <c r="Q1860" t="inlineStr">
        <is>
          <t>SI</t>
        </is>
      </c>
      <c r="S1860" t="n">
        <v>21600</v>
      </c>
      <c r="V1860" t="n">
        <v>7.449612403100775</v>
      </c>
      <c r="W1860" s="12" t="n">
        <v>44984</v>
      </c>
      <c r="X1860" t="n">
        <v>12</v>
      </c>
      <c r="Y1860" s="12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2" t="n">
        <v>44977</v>
      </c>
      <c r="H1861" t="inlineStr"/>
      <c r="I1861" t="n">
        <v>21600</v>
      </c>
      <c r="L1861" t="n">
        <v>5.449612403100775</v>
      </c>
      <c r="M1861" s="12" t="n">
        <v>44982</v>
      </c>
      <c r="N1861" t="n">
        <v>10</v>
      </c>
      <c r="O1861" s="12" t="n">
        <v>44992</v>
      </c>
      <c r="P1861" t="n">
        <v>19</v>
      </c>
      <c r="Q1861" t="inlineStr">
        <is>
          <t>SI</t>
        </is>
      </c>
      <c r="S1861" t="n">
        <v>21600</v>
      </c>
      <c r="V1861" t="n">
        <v>7.449612403100775</v>
      </c>
      <c r="W1861" s="12" t="n">
        <v>44984</v>
      </c>
      <c r="X1861" t="n">
        <v>12</v>
      </c>
      <c r="Y1861" s="12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2" t="n">
        <v>44977</v>
      </c>
      <c r="H1862" t="inlineStr"/>
      <c r="I1862" t="n">
        <v>21600</v>
      </c>
      <c r="L1862" t="n">
        <v>5.449612403100775</v>
      </c>
      <c r="M1862" s="12" t="n">
        <v>44982</v>
      </c>
      <c r="N1862" t="n">
        <v>10</v>
      </c>
      <c r="O1862" s="12" t="n">
        <v>44992</v>
      </c>
      <c r="P1862" t="n">
        <v>19</v>
      </c>
      <c r="Q1862" t="inlineStr">
        <is>
          <t>SI</t>
        </is>
      </c>
      <c r="S1862" t="n">
        <v>21600</v>
      </c>
      <c r="V1862" t="n">
        <v>7.449612403100775</v>
      </c>
      <c r="W1862" s="12" t="n">
        <v>44984</v>
      </c>
      <c r="X1862" t="n">
        <v>12</v>
      </c>
      <c r="Y1862" s="12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2" t="n">
        <v>44977</v>
      </c>
      <c r="H1863" t="inlineStr"/>
      <c r="I1863" t="n">
        <v>20007</v>
      </c>
      <c r="L1863" t="n">
        <v>5.449612403100775</v>
      </c>
      <c r="M1863" s="12" t="n">
        <v>44982</v>
      </c>
      <c r="N1863" t="n">
        <v>10</v>
      </c>
      <c r="O1863" s="12" t="n">
        <v>44992</v>
      </c>
      <c r="P1863" t="n">
        <v>19</v>
      </c>
      <c r="Q1863" t="inlineStr">
        <is>
          <t>SI</t>
        </is>
      </c>
      <c r="S1863" t="n">
        <v>20007</v>
      </c>
      <c r="V1863" t="n">
        <v>7.449612403100775</v>
      </c>
      <c r="W1863" s="12" t="n">
        <v>44984</v>
      </c>
      <c r="X1863" t="n">
        <v>12</v>
      </c>
      <c r="Y1863" s="12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2" t="n">
        <v>44977</v>
      </c>
      <c r="H1864" t="inlineStr"/>
      <c r="I1864" t="n">
        <v>15920</v>
      </c>
      <c r="L1864" t="n">
        <v>5.449612403100775</v>
      </c>
      <c r="M1864" s="12" t="n">
        <v>44982</v>
      </c>
      <c r="N1864" t="n">
        <v>10</v>
      </c>
      <c r="O1864" s="12" t="n">
        <v>44992</v>
      </c>
      <c r="P1864" t="n">
        <v>19</v>
      </c>
      <c r="Q1864" t="inlineStr">
        <is>
          <t>SI</t>
        </is>
      </c>
      <c r="S1864" t="n">
        <v>15920</v>
      </c>
      <c r="V1864" t="n">
        <v>7.449612403100775</v>
      </c>
      <c r="W1864" s="12" t="n">
        <v>44984</v>
      </c>
      <c r="X1864" t="n">
        <v>12</v>
      </c>
      <c r="Y1864" s="12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2" t="n">
        <v>44977</v>
      </c>
      <c r="H1865" t="inlineStr"/>
      <c r="I1865" t="n">
        <v>8080</v>
      </c>
      <c r="L1865" t="n">
        <v>5.449612403100775</v>
      </c>
      <c r="M1865" s="12" t="n">
        <v>44982</v>
      </c>
      <c r="N1865" t="n">
        <v>10</v>
      </c>
      <c r="O1865" s="12" t="n">
        <v>44992</v>
      </c>
      <c r="P1865" t="n">
        <v>19</v>
      </c>
      <c r="Q1865" t="inlineStr">
        <is>
          <t>SI</t>
        </is>
      </c>
      <c r="S1865" t="n">
        <v>8080</v>
      </c>
      <c r="V1865" t="n">
        <v>7.449612403100775</v>
      </c>
      <c r="W1865" s="12" t="n">
        <v>44984</v>
      </c>
      <c r="X1865" t="n">
        <v>12</v>
      </c>
      <c r="Y1865" s="12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2" t="n">
        <v>44992</v>
      </c>
      <c r="H1866" t="inlineStr"/>
      <c r="I1866" t="n">
        <v>7996.210075</v>
      </c>
      <c r="L1866" t="n">
        <v>7.5</v>
      </c>
      <c r="M1866" s="12" t="n">
        <v>44999</v>
      </c>
      <c r="N1866" t="n">
        <v>9.5</v>
      </c>
      <c r="O1866" s="12" t="n">
        <v>45008</v>
      </c>
      <c r="P1866" t="n">
        <v>7</v>
      </c>
      <c r="Q1866" t="inlineStr">
        <is>
          <t>SI</t>
        </is>
      </c>
      <c r="S1866" t="n">
        <v>7996.210075</v>
      </c>
      <c r="V1866" t="n">
        <v>9.5</v>
      </c>
      <c r="W1866" s="12" t="n">
        <v>45001</v>
      </c>
      <c r="X1866" t="n">
        <v>11.5</v>
      </c>
      <c r="Y1866" s="12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2" t="n">
        <v>44992</v>
      </c>
      <c r="H1867" t="inlineStr"/>
      <c r="I1867" t="n">
        <v>12797.25913</v>
      </c>
      <c r="L1867" t="n">
        <v>7.5</v>
      </c>
      <c r="M1867" s="12" t="n">
        <v>44999</v>
      </c>
      <c r="N1867" t="n">
        <v>9.5</v>
      </c>
      <c r="O1867" s="12" t="n">
        <v>45008</v>
      </c>
      <c r="P1867" t="n">
        <v>7</v>
      </c>
      <c r="Q1867" t="inlineStr">
        <is>
          <t>SI</t>
        </is>
      </c>
      <c r="S1867" t="n">
        <v>12797.25913</v>
      </c>
      <c r="V1867" t="n">
        <v>9.5</v>
      </c>
      <c r="W1867" s="12" t="n">
        <v>45001</v>
      </c>
      <c r="X1867" t="n">
        <v>11.5</v>
      </c>
      <c r="Y1867" s="12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2" t="n">
        <v>44996</v>
      </c>
      <c r="H1868" t="inlineStr"/>
      <c r="I1868" t="n">
        <v>24260</v>
      </c>
      <c r="L1868" t="n">
        <v>5.574109245612703</v>
      </c>
      <c r="M1868" s="12" t="n">
        <v>45001</v>
      </c>
      <c r="N1868" t="n">
        <v>5.5</v>
      </c>
      <c r="O1868" s="12" t="n">
        <v>45006</v>
      </c>
      <c r="P1868" t="n">
        <v>9</v>
      </c>
      <c r="Q1868" t="inlineStr">
        <is>
          <t>SI</t>
        </is>
      </c>
      <c r="S1868" t="n">
        <v>24260</v>
      </c>
      <c r="V1868" t="n">
        <v>7.574109245612703</v>
      </c>
      <c r="W1868" s="12" t="n">
        <v>45003</v>
      </c>
      <c r="X1868" t="n">
        <v>7.5</v>
      </c>
      <c r="Y1868" s="12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2" t="n">
        <v>44992</v>
      </c>
      <c r="H1869" t="inlineStr"/>
      <c r="I1869" t="n">
        <v>24000</v>
      </c>
      <c r="L1869" t="n">
        <v>5.574109245612703</v>
      </c>
      <c r="M1869" s="12" t="n">
        <v>44997</v>
      </c>
      <c r="N1869" t="n">
        <v>5.5</v>
      </c>
      <c r="O1869" s="12" t="n">
        <v>45002</v>
      </c>
      <c r="P1869" t="n">
        <v>12</v>
      </c>
      <c r="Q1869" t="inlineStr">
        <is>
          <t>SI</t>
        </is>
      </c>
      <c r="S1869" t="n">
        <v>24000</v>
      </c>
      <c r="V1869" t="n">
        <v>7.574109245612703</v>
      </c>
      <c r="W1869" s="12" t="n">
        <v>44999</v>
      </c>
      <c r="X1869" t="n">
        <v>7.5</v>
      </c>
      <c r="Y1869" s="12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2" t="n">
        <v>44992</v>
      </c>
      <c r="H1870" t="inlineStr"/>
      <c r="I1870" t="n">
        <v>24000</v>
      </c>
      <c r="L1870" t="n">
        <v>5.574109245612703</v>
      </c>
      <c r="M1870" s="12" t="n">
        <v>44997</v>
      </c>
      <c r="N1870" t="n">
        <v>5.5</v>
      </c>
      <c r="O1870" s="12" t="n">
        <v>45002</v>
      </c>
      <c r="P1870" t="n">
        <v>12</v>
      </c>
      <c r="Q1870" t="inlineStr">
        <is>
          <t>SI</t>
        </is>
      </c>
      <c r="S1870" t="n">
        <v>24000</v>
      </c>
      <c r="V1870" t="n">
        <v>7.574109245612703</v>
      </c>
      <c r="W1870" s="12" t="n">
        <v>44999</v>
      </c>
      <c r="X1870" t="n">
        <v>7.5</v>
      </c>
      <c r="Y1870" s="12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2" t="n">
        <v>44992</v>
      </c>
      <c r="H1871" t="inlineStr"/>
      <c r="I1871" t="n">
        <v>24000</v>
      </c>
      <c r="L1871" t="n">
        <v>5.574109245612703</v>
      </c>
      <c r="M1871" s="12" t="n">
        <v>44997</v>
      </c>
      <c r="N1871" t="n">
        <v>5.5</v>
      </c>
      <c r="O1871" s="12" t="n">
        <v>45002</v>
      </c>
      <c r="P1871" t="n">
        <v>12</v>
      </c>
      <c r="Q1871" t="inlineStr">
        <is>
          <t>SI</t>
        </is>
      </c>
      <c r="S1871" t="n">
        <v>24000</v>
      </c>
      <c r="V1871" t="n">
        <v>7.574109245612703</v>
      </c>
      <c r="W1871" s="12" t="n">
        <v>44999</v>
      </c>
      <c r="X1871" t="n">
        <v>7.5</v>
      </c>
      <c r="Y1871" s="12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2" t="n">
        <v>44996</v>
      </c>
      <c r="H1872" t="inlineStr"/>
      <c r="I1872" t="n">
        <v>24170</v>
      </c>
      <c r="L1872" t="n">
        <v>5.574109245612703</v>
      </c>
      <c r="M1872" s="12" t="n">
        <v>45001</v>
      </c>
      <c r="N1872" t="n">
        <v>5.5</v>
      </c>
      <c r="O1872" s="12" t="n">
        <v>45006</v>
      </c>
      <c r="P1872" t="n">
        <v>9</v>
      </c>
      <c r="Q1872" t="inlineStr">
        <is>
          <t>SI</t>
        </is>
      </c>
      <c r="S1872" t="n">
        <v>24170</v>
      </c>
      <c r="V1872" t="n">
        <v>7.574109245612703</v>
      </c>
      <c r="W1872" s="12" t="n">
        <v>45003</v>
      </c>
      <c r="X1872" t="n">
        <v>7.5</v>
      </c>
      <c r="Y1872" s="12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2" t="n">
        <v>44998</v>
      </c>
      <c r="H1873" t="inlineStr"/>
      <c r="J1873" t="n">
        <v>24000</v>
      </c>
      <c r="L1873" t="n">
        <v>4.830303030303031</v>
      </c>
      <c r="M1873" s="12" t="n">
        <v>45002</v>
      </c>
      <c r="N1873" t="n">
        <v>15</v>
      </c>
      <c r="O1873" s="12" t="n">
        <v>45017</v>
      </c>
      <c r="P1873" t="n">
        <v>24</v>
      </c>
      <c r="Q1873" t="inlineStr">
        <is>
          <t>SI</t>
        </is>
      </c>
      <c r="S1873" t="n">
        <v>24000</v>
      </c>
      <c r="V1873" t="n">
        <v>6.830303030303031</v>
      </c>
      <c r="W1873" s="12" t="n">
        <v>45004</v>
      </c>
      <c r="X1873" t="n">
        <v>17</v>
      </c>
      <c r="Y1873" s="12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2" t="n">
        <v>44998</v>
      </c>
      <c r="H1874" t="inlineStr"/>
      <c r="J1874" t="n">
        <v>24000</v>
      </c>
      <c r="L1874" t="n">
        <v>4.830303030303031</v>
      </c>
      <c r="M1874" s="12" t="n">
        <v>45002</v>
      </c>
      <c r="N1874" t="n">
        <v>15</v>
      </c>
      <c r="O1874" s="12" t="n">
        <v>45017</v>
      </c>
      <c r="P1874" t="n">
        <v>24</v>
      </c>
      <c r="Q1874" t="inlineStr">
        <is>
          <t>SI</t>
        </is>
      </c>
      <c r="S1874" t="n">
        <v>24000</v>
      </c>
      <c r="V1874" t="n">
        <v>6.830303030303031</v>
      </c>
      <c r="W1874" s="12" t="n">
        <v>45004</v>
      </c>
      <c r="X1874" t="n">
        <v>17</v>
      </c>
      <c r="Y1874" s="12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2" t="n">
        <v>44996</v>
      </c>
      <c r="H1875" t="inlineStr"/>
      <c r="I1875" t="n">
        <v>24000</v>
      </c>
      <c r="L1875" t="n">
        <v>5.574109245612703</v>
      </c>
      <c r="M1875" s="12" t="n">
        <v>45001</v>
      </c>
      <c r="N1875" t="n">
        <v>5.5</v>
      </c>
      <c r="O1875" s="12" t="n">
        <v>45006</v>
      </c>
      <c r="P1875" t="n">
        <v>9</v>
      </c>
      <c r="Q1875" t="inlineStr">
        <is>
          <t>SI</t>
        </is>
      </c>
      <c r="S1875" t="n">
        <v>24000</v>
      </c>
      <c r="V1875" t="n">
        <v>7.574109245612703</v>
      </c>
      <c r="W1875" s="12" t="n">
        <v>45003</v>
      </c>
      <c r="X1875" t="n">
        <v>7.5</v>
      </c>
      <c r="Y1875" s="12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2" t="n">
        <v>45011</v>
      </c>
      <c r="H1876" t="inlineStr"/>
      <c r="J1876" t="n">
        <v>24678</v>
      </c>
      <c r="L1876" t="n">
        <v>5.574109245612703</v>
      </c>
      <c r="M1876" s="12" t="n">
        <v>45016</v>
      </c>
      <c r="N1876" t="n">
        <v>5.5</v>
      </c>
      <c r="O1876" s="12" t="n">
        <v>45021</v>
      </c>
      <c r="P1876" t="n">
        <v>21</v>
      </c>
      <c r="Q1876" t="inlineStr">
        <is>
          <t>SI</t>
        </is>
      </c>
      <c r="T1876" t="n">
        <v>24678</v>
      </c>
      <c r="V1876" t="n">
        <v>7.574109245612703</v>
      </c>
      <c r="W1876" s="12" t="n">
        <v>45018</v>
      </c>
      <c r="X1876" t="n">
        <v>7.5</v>
      </c>
      <c r="Y1876" s="12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2" t="n">
        <v>45011</v>
      </c>
      <c r="H1877" t="inlineStr"/>
      <c r="J1877" t="n">
        <v>23400</v>
      </c>
      <c r="L1877" t="n">
        <v>5.574109245612703</v>
      </c>
      <c r="M1877" s="12" t="n">
        <v>45016</v>
      </c>
      <c r="N1877" t="n">
        <v>5.5</v>
      </c>
      <c r="O1877" s="12" t="n">
        <v>45021</v>
      </c>
      <c r="P1877" t="n">
        <v>21</v>
      </c>
      <c r="Q1877" t="inlineStr">
        <is>
          <t>SI</t>
        </is>
      </c>
      <c r="T1877" t="n">
        <v>23400</v>
      </c>
      <c r="V1877" t="n">
        <v>7.574109245612703</v>
      </c>
      <c r="W1877" s="12" t="n">
        <v>45018</v>
      </c>
      <c r="X1877" t="n">
        <v>7.5</v>
      </c>
      <c r="Y1877" s="12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2" t="n">
        <v>44998</v>
      </c>
      <c r="H1878" t="inlineStr"/>
      <c r="I1878" t="n">
        <v>25000.75</v>
      </c>
      <c r="L1878" t="n">
        <v>5.574109245612703</v>
      </c>
      <c r="M1878" s="12" t="n">
        <v>45003</v>
      </c>
      <c r="N1878" t="n">
        <v>5.5</v>
      </c>
      <c r="O1878" s="12" t="n">
        <v>45008</v>
      </c>
      <c r="P1878" t="n">
        <v>7</v>
      </c>
      <c r="Q1878" t="inlineStr">
        <is>
          <t>SI</t>
        </is>
      </c>
      <c r="S1878" t="n">
        <v>25000.75</v>
      </c>
      <c r="V1878" t="n">
        <v>7.574109245612703</v>
      </c>
      <c r="W1878" s="12" t="n">
        <v>45005</v>
      </c>
      <c r="X1878" t="n">
        <v>7.5</v>
      </c>
      <c r="Y1878" s="12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2" t="n">
        <v>44996</v>
      </c>
      <c r="H1879" t="inlineStr"/>
      <c r="I1879" t="n">
        <v>25005.7</v>
      </c>
      <c r="L1879" t="n">
        <v>5.574109245612703</v>
      </c>
      <c r="M1879" s="12" t="n">
        <v>45001</v>
      </c>
      <c r="N1879" t="n">
        <v>5.5</v>
      </c>
      <c r="O1879" s="12" t="n">
        <v>45006</v>
      </c>
      <c r="P1879" t="n">
        <v>9</v>
      </c>
      <c r="Q1879" t="inlineStr">
        <is>
          <t>SI</t>
        </is>
      </c>
      <c r="S1879" t="n">
        <v>25005.7</v>
      </c>
      <c r="V1879" t="n">
        <v>7.574109245612703</v>
      </c>
      <c r="W1879" s="12" t="n">
        <v>45003</v>
      </c>
      <c r="X1879" t="n">
        <v>7.5</v>
      </c>
      <c r="Y1879" s="12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2" t="n">
        <v>45001</v>
      </c>
      <c r="H1880" t="inlineStr"/>
      <c r="I1880" t="n">
        <v>24000</v>
      </c>
      <c r="L1880" t="n">
        <v>5.574109245612703</v>
      </c>
      <c r="M1880" s="12" t="n">
        <v>45006</v>
      </c>
      <c r="N1880" t="n">
        <v>5.5</v>
      </c>
      <c r="O1880" s="12" t="n">
        <v>45011</v>
      </c>
      <c r="P1880" t="n">
        <v>5</v>
      </c>
      <c r="Q1880" t="inlineStr">
        <is>
          <t>SI</t>
        </is>
      </c>
      <c r="S1880" t="n">
        <v>24000</v>
      </c>
      <c r="V1880" t="n">
        <v>7.574109245612703</v>
      </c>
      <c r="W1880" s="12" t="n">
        <v>45008</v>
      </c>
      <c r="X1880" t="n">
        <v>7.5</v>
      </c>
      <c r="Y1880" s="12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2" t="n">
        <v>44996</v>
      </c>
      <c r="H1881" t="inlineStr"/>
      <c r="I1881" t="n">
        <v>24000</v>
      </c>
      <c r="L1881" t="n">
        <v>5.574109245612703</v>
      </c>
      <c r="M1881" s="12" t="n">
        <v>45001</v>
      </c>
      <c r="N1881" t="n">
        <v>5.5</v>
      </c>
      <c r="O1881" s="12" t="n">
        <v>45006</v>
      </c>
      <c r="P1881" t="n">
        <v>9</v>
      </c>
      <c r="Q1881" t="inlineStr">
        <is>
          <t>SI</t>
        </is>
      </c>
      <c r="S1881" t="n">
        <v>24000</v>
      </c>
      <c r="V1881" t="n">
        <v>7.574109245612703</v>
      </c>
      <c r="W1881" s="12" t="n">
        <v>45003</v>
      </c>
      <c r="X1881" t="n">
        <v>7.5</v>
      </c>
      <c r="Y1881" s="12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2" t="n">
        <v>44977</v>
      </c>
      <c r="H1882" t="inlineStr"/>
      <c r="I1882" t="n">
        <v>24017.36</v>
      </c>
      <c r="L1882" t="n">
        <v>5.449612403100775</v>
      </c>
      <c r="M1882" s="12" t="n">
        <v>44982</v>
      </c>
      <c r="N1882" t="n">
        <v>10</v>
      </c>
      <c r="O1882" s="12" t="n">
        <v>44992</v>
      </c>
      <c r="P1882" t="n">
        <v>19</v>
      </c>
      <c r="Q1882" t="inlineStr">
        <is>
          <t>SI</t>
        </is>
      </c>
      <c r="S1882" t="n">
        <v>24017.36</v>
      </c>
      <c r="V1882" t="n">
        <v>7.449612403100775</v>
      </c>
      <c r="W1882" s="12" t="n">
        <v>44984</v>
      </c>
      <c r="X1882" t="n">
        <v>12</v>
      </c>
      <c r="Y1882" s="12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2" t="n">
        <v>44977</v>
      </c>
      <c r="H1883" t="inlineStr"/>
      <c r="I1883" t="n">
        <v>5200</v>
      </c>
      <c r="L1883" t="n">
        <v>5.449612403100775</v>
      </c>
      <c r="M1883" s="12" t="n">
        <v>44982</v>
      </c>
      <c r="N1883" t="n">
        <v>10</v>
      </c>
      <c r="O1883" s="12" t="n">
        <v>44992</v>
      </c>
      <c r="P1883" t="n">
        <v>19</v>
      </c>
      <c r="Q1883" t="inlineStr">
        <is>
          <t>SI</t>
        </is>
      </c>
      <c r="S1883" t="n">
        <v>5200</v>
      </c>
      <c r="V1883" t="n">
        <v>7.449612403100775</v>
      </c>
      <c r="W1883" s="12" t="n">
        <v>44984</v>
      </c>
      <c r="X1883" t="n">
        <v>12</v>
      </c>
      <c r="Y1883" s="12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2" t="n">
        <v>44977</v>
      </c>
      <c r="H1884" t="inlineStr"/>
      <c r="I1884" t="n">
        <v>19000</v>
      </c>
      <c r="L1884" t="n">
        <v>5.449612403100775</v>
      </c>
      <c r="M1884" s="12" t="n">
        <v>44982</v>
      </c>
      <c r="N1884" t="n">
        <v>10</v>
      </c>
      <c r="O1884" s="12" t="n">
        <v>44992</v>
      </c>
      <c r="P1884" t="n">
        <v>19</v>
      </c>
      <c r="Q1884" t="inlineStr">
        <is>
          <t>SI</t>
        </is>
      </c>
      <c r="S1884" t="n">
        <v>19000</v>
      </c>
      <c r="V1884" t="n">
        <v>7.449612403100775</v>
      </c>
      <c r="W1884" s="12" t="n">
        <v>44984</v>
      </c>
      <c r="X1884" t="n">
        <v>12</v>
      </c>
      <c r="Y1884" s="12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2" t="n">
        <v>44977</v>
      </c>
      <c r="H1885" t="inlineStr"/>
      <c r="I1885" t="n">
        <v>24002.38</v>
      </c>
      <c r="L1885" t="n">
        <v>5.449612403100775</v>
      </c>
      <c r="M1885" s="12" t="n">
        <v>44982</v>
      </c>
      <c r="N1885" t="n">
        <v>10</v>
      </c>
      <c r="O1885" s="12" t="n">
        <v>44992</v>
      </c>
      <c r="P1885" t="n">
        <v>19</v>
      </c>
      <c r="Q1885" t="inlineStr">
        <is>
          <t>SI</t>
        </is>
      </c>
      <c r="S1885" t="n">
        <v>24002.38</v>
      </c>
      <c r="V1885" t="n">
        <v>7.449612403100775</v>
      </c>
      <c r="W1885" s="12" t="n">
        <v>44984</v>
      </c>
      <c r="X1885" t="n">
        <v>12</v>
      </c>
      <c r="Y1885" s="12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2" t="n">
        <v>44977</v>
      </c>
      <c r="H1886" t="inlineStr"/>
      <c r="I1886" t="n">
        <v>24018.45</v>
      </c>
      <c r="L1886" t="n">
        <v>5.449612403100775</v>
      </c>
      <c r="M1886" s="12" t="n">
        <v>44982</v>
      </c>
      <c r="N1886" t="n">
        <v>10</v>
      </c>
      <c r="O1886" s="12" t="n">
        <v>44992</v>
      </c>
      <c r="P1886" t="n">
        <v>19</v>
      </c>
      <c r="Q1886" t="inlineStr">
        <is>
          <t>SI</t>
        </is>
      </c>
      <c r="S1886" t="n">
        <v>24018.45</v>
      </c>
      <c r="V1886" t="n">
        <v>7.449612403100775</v>
      </c>
      <c r="W1886" s="12" t="n">
        <v>44984</v>
      </c>
      <c r="X1886" t="n">
        <v>12</v>
      </c>
      <c r="Y1886" s="12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2" t="n">
        <v>44987</v>
      </c>
      <c r="H1887" t="inlineStr"/>
      <c r="I1887" t="n">
        <v>24004.16</v>
      </c>
      <c r="L1887" t="n">
        <v>5.449612403100775</v>
      </c>
      <c r="M1887" s="12" t="n">
        <v>44992</v>
      </c>
      <c r="N1887" t="n">
        <v>10</v>
      </c>
      <c r="O1887" s="12" t="n">
        <v>45002</v>
      </c>
      <c r="P1887" t="n">
        <v>10</v>
      </c>
      <c r="Q1887" t="inlineStr">
        <is>
          <t>SI</t>
        </is>
      </c>
      <c r="S1887" t="n">
        <v>24004.16</v>
      </c>
      <c r="V1887" t="n">
        <v>7.449612403100775</v>
      </c>
      <c r="W1887" s="12" t="n">
        <v>44994</v>
      </c>
      <c r="X1887" t="n">
        <v>12</v>
      </c>
      <c r="Y1887" s="12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2" t="n">
        <v>44977</v>
      </c>
      <c r="H1888" t="inlineStr"/>
      <c r="I1888" t="n">
        <v>24000</v>
      </c>
      <c r="L1888" t="n">
        <v>5.449612403100775</v>
      </c>
      <c r="M1888" s="12" t="n">
        <v>44982</v>
      </c>
      <c r="N1888" t="n">
        <v>10</v>
      </c>
      <c r="O1888" s="12" t="n">
        <v>44992</v>
      </c>
      <c r="P1888" t="n">
        <v>19</v>
      </c>
      <c r="Q1888" t="inlineStr">
        <is>
          <t>SI</t>
        </is>
      </c>
      <c r="S1888" t="n">
        <v>24000</v>
      </c>
      <c r="V1888" t="n">
        <v>7.449612403100775</v>
      </c>
      <c r="W1888" s="12" t="n">
        <v>44984</v>
      </c>
      <c r="X1888" t="n">
        <v>12</v>
      </c>
      <c r="Y1888" s="12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2" t="n">
        <v>44987</v>
      </c>
      <c r="H1889" t="inlineStr"/>
      <c r="I1889" t="n">
        <v>8837.48</v>
      </c>
      <c r="L1889" t="n">
        <v>5.449612403100775</v>
      </c>
      <c r="M1889" s="12" t="n">
        <v>44992</v>
      </c>
      <c r="N1889" t="n">
        <v>10</v>
      </c>
      <c r="O1889" s="12" t="n">
        <v>45002</v>
      </c>
      <c r="P1889" t="n">
        <v>10</v>
      </c>
      <c r="Q1889" t="inlineStr">
        <is>
          <t>SI</t>
        </is>
      </c>
      <c r="S1889" t="n">
        <v>8837.48</v>
      </c>
      <c r="V1889" t="n">
        <v>7.449612403100775</v>
      </c>
      <c r="W1889" s="12" t="n">
        <v>44994</v>
      </c>
      <c r="X1889" t="n">
        <v>12</v>
      </c>
      <c r="Y1889" s="12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2" t="n">
        <v>44987</v>
      </c>
      <c r="H1890" t="inlineStr"/>
      <c r="I1890" t="n">
        <v>15171.02</v>
      </c>
      <c r="L1890" t="n">
        <v>5.449612403100775</v>
      </c>
      <c r="M1890" s="12" t="n">
        <v>44992</v>
      </c>
      <c r="N1890" t="n">
        <v>10</v>
      </c>
      <c r="O1890" s="12" t="n">
        <v>45002</v>
      </c>
      <c r="P1890" t="n">
        <v>10</v>
      </c>
      <c r="Q1890" t="inlineStr">
        <is>
          <t>SI</t>
        </is>
      </c>
      <c r="S1890" t="n">
        <v>15171.02</v>
      </c>
      <c r="V1890" t="n">
        <v>7.449612403100775</v>
      </c>
      <c r="W1890" s="12" t="n">
        <v>44994</v>
      </c>
      <c r="X1890" t="n">
        <v>12</v>
      </c>
      <c r="Y1890" s="12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2" t="n">
        <v>44977</v>
      </c>
      <c r="H1891" t="inlineStr"/>
      <c r="I1891" t="n">
        <v>21600</v>
      </c>
      <c r="L1891" t="n">
        <v>5.449612403100775</v>
      </c>
      <c r="M1891" s="12" t="n">
        <v>44982</v>
      </c>
      <c r="N1891" t="n">
        <v>10</v>
      </c>
      <c r="O1891" s="12" t="n">
        <v>44992</v>
      </c>
      <c r="P1891" t="n">
        <v>19</v>
      </c>
      <c r="Q1891" t="inlineStr">
        <is>
          <t>SI</t>
        </is>
      </c>
      <c r="S1891" t="n">
        <v>21600</v>
      </c>
      <c r="V1891" t="n">
        <v>7.449612403100775</v>
      </c>
      <c r="W1891" s="12" t="n">
        <v>44984</v>
      </c>
      <c r="X1891" t="n">
        <v>12</v>
      </c>
      <c r="Y1891" s="12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2" t="n">
        <v>44977</v>
      </c>
      <c r="H1892" t="inlineStr"/>
      <c r="I1892" t="n">
        <v>21600</v>
      </c>
      <c r="L1892" t="n">
        <v>5.449612403100775</v>
      </c>
      <c r="M1892" s="12" t="n">
        <v>44982</v>
      </c>
      <c r="N1892" t="n">
        <v>10</v>
      </c>
      <c r="O1892" s="12" t="n">
        <v>44992</v>
      </c>
      <c r="P1892" t="n">
        <v>19</v>
      </c>
      <c r="Q1892" t="inlineStr">
        <is>
          <t>SI</t>
        </is>
      </c>
      <c r="S1892" t="n">
        <v>21600</v>
      </c>
      <c r="V1892" t="n">
        <v>7.449612403100775</v>
      </c>
      <c r="W1892" s="12" t="n">
        <v>44984</v>
      </c>
      <c r="X1892" t="n">
        <v>12</v>
      </c>
      <c r="Y1892" s="12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2" t="n">
        <v>44977</v>
      </c>
      <c r="H1893" t="inlineStr"/>
      <c r="I1893" t="n">
        <v>20400</v>
      </c>
      <c r="L1893" t="n">
        <v>5.449612403100775</v>
      </c>
      <c r="M1893" s="12" t="n">
        <v>44982</v>
      </c>
      <c r="N1893" t="n">
        <v>10</v>
      </c>
      <c r="O1893" s="12" t="n">
        <v>44992</v>
      </c>
      <c r="P1893" t="n">
        <v>19</v>
      </c>
      <c r="Q1893" t="inlineStr">
        <is>
          <t>SI</t>
        </is>
      </c>
      <c r="S1893" t="n">
        <v>20400</v>
      </c>
      <c r="V1893" t="n">
        <v>7.449612403100775</v>
      </c>
      <c r="W1893" s="12" t="n">
        <v>44984</v>
      </c>
      <c r="X1893" t="n">
        <v>12</v>
      </c>
      <c r="Y1893" s="12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2" t="n">
        <v>44995</v>
      </c>
      <c r="H1894" t="inlineStr"/>
      <c r="I1894" t="n">
        <v>3200</v>
      </c>
      <c r="L1894" t="n">
        <v>5.142011834319526</v>
      </c>
      <c r="M1894" s="12" t="n">
        <v>45000</v>
      </c>
      <c r="N1894" t="n">
        <v>7.5</v>
      </c>
      <c r="O1894" s="12" t="n">
        <v>45007</v>
      </c>
      <c r="P1894" t="n">
        <v>8</v>
      </c>
      <c r="Q1894" t="inlineStr">
        <is>
          <t>SI</t>
        </is>
      </c>
      <c r="S1894" t="n">
        <v>3200</v>
      </c>
      <c r="V1894" t="n">
        <v>7.142011834319526</v>
      </c>
      <c r="W1894" s="12" t="n">
        <v>45002</v>
      </c>
      <c r="X1894" t="n">
        <v>9.5</v>
      </c>
      <c r="Y1894" s="12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2" t="n">
        <v>44995</v>
      </c>
      <c r="H1895" t="inlineStr"/>
      <c r="I1895" t="n">
        <v>16800</v>
      </c>
      <c r="L1895" t="n">
        <v>5.142011834319526</v>
      </c>
      <c r="M1895" s="12" t="n">
        <v>45000</v>
      </c>
      <c r="N1895" t="n">
        <v>7.5</v>
      </c>
      <c r="O1895" s="12" t="n">
        <v>45007</v>
      </c>
      <c r="P1895" t="n">
        <v>8</v>
      </c>
      <c r="Q1895" t="inlineStr">
        <is>
          <t>SI</t>
        </is>
      </c>
      <c r="S1895" t="n">
        <v>16800</v>
      </c>
      <c r="V1895" t="n">
        <v>7.142011834319526</v>
      </c>
      <c r="W1895" s="12" t="n">
        <v>45002</v>
      </c>
      <c r="X1895" t="n">
        <v>9.5</v>
      </c>
      <c r="Y1895" s="12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2" t="n">
        <v>44995</v>
      </c>
      <c r="H1896" t="inlineStr"/>
      <c r="I1896" t="n">
        <v>20000</v>
      </c>
      <c r="L1896" t="n">
        <v>5.142011834319526</v>
      </c>
      <c r="M1896" s="12" t="n">
        <v>45000</v>
      </c>
      <c r="N1896" t="n">
        <v>7.5</v>
      </c>
      <c r="O1896" s="12" t="n">
        <v>45007</v>
      </c>
      <c r="P1896" t="n">
        <v>8</v>
      </c>
      <c r="Q1896" t="inlineStr">
        <is>
          <t>SI</t>
        </is>
      </c>
      <c r="S1896" t="n">
        <v>20000</v>
      </c>
      <c r="V1896" t="n">
        <v>7.142011834319526</v>
      </c>
      <c r="W1896" s="12" t="n">
        <v>45002</v>
      </c>
      <c r="X1896" t="n">
        <v>9.5</v>
      </c>
      <c r="Y1896" s="12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2" t="n">
        <v>44977</v>
      </c>
      <c r="H1897" t="inlineStr"/>
      <c r="I1897" t="n">
        <v>13400</v>
      </c>
      <c r="L1897" t="n">
        <v>5.449612403100775</v>
      </c>
      <c r="M1897" s="12" t="n">
        <v>44982</v>
      </c>
      <c r="N1897" t="n">
        <v>10</v>
      </c>
      <c r="O1897" s="12" t="n">
        <v>44992</v>
      </c>
      <c r="P1897" t="n">
        <v>19</v>
      </c>
      <c r="Q1897" t="inlineStr">
        <is>
          <t>SI</t>
        </is>
      </c>
      <c r="S1897" t="n">
        <v>13400</v>
      </c>
      <c r="V1897" t="n">
        <v>7.449612403100775</v>
      </c>
      <c r="W1897" s="12" t="n">
        <v>44984</v>
      </c>
      <c r="X1897" t="n">
        <v>12</v>
      </c>
      <c r="Y1897" s="12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2" t="n">
        <v>44977</v>
      </c>
      <c r="H1898" t="inlineStr"/>
      <c r="I1898" t="n">
        <v>10280</v>
      </c>
      <c r="L1898" t="n">
        <v>5.449612403100775</v>
      </c>
      <c r="M1898" s="12" t="n">
        <v>44982</v>
      </c>
      <c r="N1898" t="n">
        <v>10</v>
      </c>
      <c r="O1898" s="12" t="n">
        <v>44992</v>
      </c>
      <c r="P1898" t="n">
        <v>19</v>
      </c>
      <c r="Q1898" t="inlineStr">
        <is>
          <t>SI</t>
        </is>
      </c>
      <c r="S1898" t="n">
        <v>10280</v>
      </c>
      <c r="V1898" t="n">
        <v>7.449612403100775</v>
      </c>
      <c r="W1898" s="12" t="n">
        <v>44984</v>
      </c>
      <c r="X1898" t="n">
        <v>12</v>
      </c>
      <c r="Y1898" s="12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2" t="n">
        <v>44996</v>
      </c>
      <c r="H1899" t="inlineStr"/>
      <c r="I1899" t="n">
        <v>23360</v>
      </c>
      <c r="L1899" t="n">
        <v>5.574109245612703</v>
      </c>
      <c r="M1899" s="12" t="n">
        <v>45001</v>
      </c>
      <c r="N1899" t="n">
        <v>5.5</v>
      </c>
      <c r="O1899" s="12" t="n">
        <v>45006</v>
      </c>
      <c r="P1899" t="n">
        <v>9</v>
      </c>
      <c r="Q1899" t="inlineStr">
        <is>
          <t>SI</t>
        </is>
      </c>
      <c r="S1899" t="n">
        <v>23360</v>
      </c>
      <c r="V1899" t="n">
        <v>7.574109245612703</v>
      </c>
      <c r="W1899" s="12" t="n">
        <v>45003</v>
      </c>
      <c r="X1899" t="n">
        <v>7.5</v>
      </c>
      <c r="Y1899" s="12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2" t="n">
        <v>44996</v>
      </c>
      <c r="H1900" t="inlineStr"/>
      <c r="I1900" t="n">
        <v>640</v>
      </c>
      <c r="L1900" t="n">
        <v>5.574109245612703</v>
      </c>
      <c r="M1900" s="12" t="n">
        <v>45001</v>
      </c>
      <c r="N1900" t="n">
        <v>5.5</v>
      </c>
      <c r="O1900" s="12" t="n">
        <v>45006</v>
      </c>
      <c r="P1900" t="n">
        <v>9</v>
      </c>
      <c r="Q1900" t="inlineStr">
        <is>
          <t>SI</t>
        </is>
      </c>
      <c r="S1900" t="n">
        <v>640</v>
      </c>
      <c r="V1900" t="n">
        <v>7.574109245612703</v>
      </c>
      <c r="W1900" s="12" t="n">
        <v>45003</v>
      </c>
      <c r="X1900" t="n">
        <v>7.5</v>
      </c>
      <c r="Y1900" s="12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2" t="n">
        <v>44992</v>
      </c>
      <c r="H1901" t="inlineStr"/>
      <c r="I1901" t="n">
        <v>23800</v>
      </c>
      <c r="L1901" t="n">
        <v>5.574109245612703</v>
      </c>
      <c r="M1901" s="12" t="n">
        <v>44997</v>
      </c>
      <c r="N1901" t="n">
        <v>5.5</v>
      </c>
      <c r="O1901" s="12" t="n">
        <v>45002</v>
      </c>
      <c r="P1901" t="n">
        <v>12</v>
      </c>
      <c r="Q1901" t="inlineStr">
        <is>
          <t>SI</t>
        </is>
      </c>
      <c r="S1901" t="n">
        <v>23800</v>
      </c>
      <c r="V1901" t="n">
        <v>7.574109245612703</v>
      </c>
      <c r="W1901" s="12" t="n">
        <v>44999</v>
      </c>
      <c r="X1901" t="n">
        <v>7.5</v>
      </c>
      <c r="Y1901" s="12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2" t="n">
        <v>45015</v>
      </c>
      <c r="H1902" t="inlineStr"/>
      <c r="J1902" t="n">
        <v>5040</v>
      </c>
      <c r="L1902" t="n">
        <v>5.574109245612703</v>
      </c>
      <c r="M1902" s="12" t="n">
        <v>45020</v>
      </c>
      <c r="N1902" t="n">
        <v>5.5</v>
      </c>
      <c r="O1902" s="12" t="n">
        <v>45025</v>
      </c>
      <c r="P1902" t="n">
        <v>18</v>
      </c>
      <c r="Q1902" t="inlineStr">
        <is>
          <t>SI</t>
        </is>
      </c>
      <c r="T1902" t="n">
        <v>5040</v>
      </c>
      <c r="V1902" t="n">
        <v>7.574109245612703</v>
      </c>
      <c r="W1902" s="12" t="n">
        <v>45022</v>
      </c>
      <c r="X1902" t="n">
        <v>7.5</v>
      </c>
      <c r="Y1902" s="12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2" t="n">
        <v>45015</v>
      </c>
      <c r="H1903" t="inlineStr"/>
      <c r="J1903" t="n">
        <v>17025</v>
      </c>
      <c r="L1903" t="n">
        <v>5.574109245612703</v>
      </c>
      <c r="M1903" s="12" t="n">
        <v>45020</v>
      </c>
      <c r="N1903" t="n">
        <v>5.5</v>
      </c>
      <c r="O1903" s="12" t="n">
        <v>45025</v>
      </c>
      <c r="P1903" t="n">
        <v>18</v>
      </c>
      <c r="Q1903" t="inlineStr">
        <is>
          <t>SI</t>
        </is>
      </c>
      <c r="T1903" t="n">
        <v>17025</v>
      </c>
      <c r="V1903" t="n">
        <v>7.574109245612703</v>
      </c>
      <c r="W1903" s="12" t="n">
        <v>45022</v>
      </c>
      <c r="X1903" t="n">
        <v>7.5</v>
      </c>
      <c r="Y1903" s="12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44998</v>
      </c>
      <c r="H1904" t="inlineStr"/>
      <c r="I1904" t="n">
        <v>25000.94</v>
      </c>
      <c r="L1904" t="n">
        <v>5.574109245612703</v>
      </c>
      <c r="M1904" s="12" t="n">
        <v>45003</v>
      </c>
      <c r="N1904" t="n">
        <v>5.5</v>
      </c>
      <c r="O1904" s="12" t="n">
        <v>45008</v>
      </c>
      <c r="P1904" t="n">
        <v>7</v>
      </c>
      <c r="Q1904" t="inlineStr">
        <is>
          <t>SI</t>
        </is>
      </c>
      <c r="S1904" t="n">
        <v>25000.94</v>
      </c>
      <c r="V1904" t="n">
        <v>7.574109245612703</v>
      </c>
      <c r="W1904" s="12" t="n">
        <v>45005</v>
      </c>
      <c r="X1904" t="n">
        <v>7.5</v>
      </c>
      <c r="Y1904" s="12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2" t="n">
        <v>44981</v>
      </c>
      <c r="H1905" t="inlineStr"/>
      <c r="I1905" t="n">
        <v>23940</v>
      </c>
      <c r="L1905" t="n">
        <v>5.449612403100775</v>
      </c>
      <c r="M1905" s="12" t="n">
        <v>44986</v>
      </c>
      <c r="N1905" t="n">
        <v>10</v>
      </c>
      <c r="O1905" s="12" t="n">
        <v>44996</v>
      </c>
      <c r="P1905" t="n">
        <v>15</v>
      </c>
      <c r="Q1905" t="inlineStr">
        <is>
          <t>SI</t>
        </is>
      </c>
      <c r="S1905" t="n">
        <v>23940</v>
      </c>
      <c r="V1905" t="n">
        <v>7.449612403100775</v>
      </c>
      <c r="W1905" s="12" t="n">
        <v>44988</v>
      </c>
      <c r="X1905" t="n">
        <v>12</v>
      </c>
      <c r="Y1905" s="12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2" t="n">
        <v>44992</v>
      </c>
      <c r="H1906" t="inlineStr"/>
      <c r="I1906" t="n">
        <v>23566.69</v>
      </c>
      <c r="L1906" t="n">
        <v>5.574109245612703</v>
      </c>
      <c r="M1906" s="12" t="n">
        <v>44997</v>
      </c>
      <c r="N1906" t="n">
        <v>5.5</v>
      </c>
      <c r="O1906" s="12" t="n">
        <v>45002</v>
      </c>
      <c r="P1906" t="n">
        <v>12</v>
      </c>
      <c r="Q1906" t="inlineStr">
        <is>
          <t>SI</t>
        </is>
      </c>
      <c r="S1906" t="n">
        <v>23566.69</v>
      </c>
      <c r="V1906" t="n">
        <v>7.574109245612703</v>
      </c>
      <c r="W1906" s="12" t="n">
        <v>44999</v>
      </c>
      <c r="X1906" t="n">
        <v>7.5</v>
      </c>
      <c r="Y1906" s="12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2" t="n">
        <v>44996</v>
      </c>
      <c r="H1907" t="inlineStr"/>
      <c r="I1907" t="n">
        <v>19800</v>
      </c>
      <c r="L1907" t="n">
        <v>5.574109245612703</v>
      </c>
      <c r="M1907" s="12" t="n">
        <v>45001</v>
      </c>
      <c r="N1907" t="n">
        <v>5.5</v>
      </c>
      <c r="O1907" s="12" t="n">
        <v>45006</v>
      </c>
      <c r="P1907" t="n">
        <v>9</v>
      </c>
      <c r="Q1907" t="inlineStr">
        <is>
          <t>SI</t>
        </is>
      </c>
      <c r="S1907" t="n">
        <v>19800</v>
      </c>
      <c r="V1907" t="n">
        <v>7.574109245612703</v>
      </c>
      <c r="W1907" s="12" t="n">
        <v>45003</v>
      </c>
      <c r="X1907" t="n">
        <v>7.5</v>
      </c>
      <c r="Y1907" s="12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2" t="n">
        <v>44996</v>
      </c>
      <c r="H1908" t="inlineStr"/>
      <c r="I1908" t="n">
        <v>24000</v>
      </c>
      <c r="L1908" t="n">
        <v>5.574109245612703</v>
      </c>
      <c r="M1908" s="12" t="n">
        <v>45001</v>
      </c>
      <c r="N1908" t="n">
        <v>5.5</v>
      </c>
      <c r="O1908" s="12" t="n">
        <v>45006</v>
      </c>
      <c r="P1908" t="n">
        <v>9</v>
      </c>
      <c r="Q1908" t="inlineStr">
        <is>
          <t>SI</t>
        </is>
      </c>
      <c r="S1908" t="n">
        <v>24000</v>
      </c>
      <c r="V1908" t="n">
        <v>7.574109245612703</v>
      </c>
      <c r="W1908" s="12" t="n">
        <v>45003</v>
      </c>
      <c r="X1908" t="n">
        <v>7.5</v>
      </c>
      <c r="Y1908" s="12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2" t="n">
        <v>44996</v>
      </c>
      <c r="H1909" t="inlineStr"/>
      <c r="I1909" t="n">
        <v>24000</v>
      </c>
      <c r="L1909" t="n">
        <v>5.574109245612703</v>
      </c>
      <c r="M1909" s="12" t="n">
        <v>45001</v>
      </c>
      <c r="N1909" t="n">
        <v>5.5</v>
      </c>
      <c r="O1909" s="12" t="n">
        <v>45006</v>
      </c>
      <c r="P1909" t="n">
        <v>9</v>
      </c>
      <c r="Q1909" t="inlineStr">
        <is>
          <t>SI</t>
        </is>
      </c>
      <c r="S1909" t="n">
        <v>24000</v>
      </c>
      <c r="V1909" t="n">
        <v>7.574109245612703</v>
      </c>
      <c r="W1909" s="12" t="n">
        <v>45003</v>
      </c>
      <c r="X1909" t="n">
        <v>7.5</v>
      </c>
      <c r="Y1909" s="12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2" t="n">
        <v>44996</v>
      </c>
      <c r="H1910" t="inlineStr"/>
      <c r="I1910" t="n">
        <v>24000</v>
      </c>
      <c r="L1910" t="n">
        <v>5.574109245612703</v>
      </c>
      <c r="M1910" s="12" t="n">
        <v>45001</v>
      </c>
      <c r="N1910" t="n">
        <v>5.5</v>
      </c>
      <c r="O1910" s="12" t="n">
        <v>45006</v>
      </c>
      <c r="P1910" t="n">
        <v>9</v>
      </c>
      <c r="Q1910" t="inlineStr">
        <is>
          <t>SI</t>
        </is>
      </c>
      <c r="S1910" t="n">
        <v>24000</v>
      </c>
      <c r="V1910" t="n">
        <v>7.574109245612703</v>
      </c>
      <c r="W1910" s="12" t="n">
        <v>45003</v>
      </c>
      <c r="X1910" t="n">
        <v>7.5</v>
      </c>
      <c r="Y1910" s="12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2" t="n">
        <v>44996</v>
      </c>
      <c r="H1911" t="inlineStr"/>
      <c r="I1911" t="n">
        <v>12000</v>
      </c>
      <c r="L1911" t="n">
        <v>5.574109245612703</v>
      </c>
      <c r="M1911" s="12" t="n">
        <v>45001</v>
      </c>
      <c r="N1911" t="n">
        <v>5.5</v>
      </c>
      <c r="O1911" s="12" t="n">
        <v>45006</v>
      </c>
      <c r="P1911" t="n">
        <v>9</v>
      </c>
      <c r="Q1911" t="inlineStr">
        <is>
          <t>SI</t>
        </is>
      </c>
      <c r="S1911" t="n">
        <v>12000</v>
      </c>
      <c r="V1911" t="n">
        <v>7.574109245612703</v>
      </c>
      <c r="W1911" s="12" t="n">
        <v>45003</v>
      </c>
      <c r="X1911" t="n">
        <v>7.5</v>
      </c>
      <c r="Y1911" s="12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2" t="n">
        <v>44996</v>
      </c>
      <c r="H1912" t="inlineStr"/>
      <c r="I1912" t="n">
        <v>12000</v>
      </c>
      <c r="L1912" t="n">
        <v>5.574109245612703</v>
      </c>
      <c r="M1912" s="12" t="n">
        <v>45001</v>
      </c>
      <c r="N1912" t="n">
        <v>5.5</v>
      </c>
      <c r="O1912" s="12" t="n">
        <v>45006</v>
      </c>
      <c r="P1912" t="n">
        <v>9</v>
      </c>
      <c r="Q1912" t="inlineStr">
        <is>
          <t>SI</t>
        </is>
      </c>
      <c r="S1912" t="n">
        <v>12000</v>
      </c>
      <c r="V1912" t="n">
        <v>7.574109245612703</v>
      </c>
      <c r="W1912" s="12" t="n">
        <v>45003</v>
      </c>
      <c r="X1912" t="n">
        <v>7.5</v>
      </c>
      <c r="Y1912" s="12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t="inlineStr"/>
      <c r="I1913" t="n">
        <v>24510.12</v>
      </c>
      <c r="L1913" t="n">
        <v>5.574109245612703</v>
      </c>
      <c r="M1913" s="12" t="n">
        <v>44997</v>
      </c>
      <c r="N1913" t="n">
        <v>5.5</v>
      </c>
      <c r="O1913" s="12" t="n">
        <v>45002</v>
      </c>
      <c r="P1913" t="n">
        <v>12</v>
      </c>
      <c r="Q1913" t="inlineStr">
        <is>
          <t>SI</t>
        </is>
      </c>
      <c r="S1913" t="n">
        <v>24510.12</v>
      </c>
      <c r="V1913" t="n">
        <v>7.574109245612703</v>
      </c>
      <c r="W1913" s="12" t="n">
        <v>44999</v>
      </c>
      <c r="X1913" t="n">
        <v>7.5</v>
      </c>
      <c r="Y1913" s="12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2" t="n">
        <v>44981</v>
      </c>
      <c r="H1914" t="inlineStr"/>
      <c r="I1914" t="n">
        <v>20400</v>
      </c>
      <c r="L1914" t="n">
        <v>5.449612403100775</v>
      </c>
      <c r="M1914" s="12" t="n">
        <v>44986</v>
      </c>
      <c r="N1914" t="n">
        <v>10</v>
      </c>
      <c r="O1914" s="12" t="n">
        <v>44996</v>
      </c>
      <c r="P1914" t="n">
        <v>15</v>
      </c>
      <c r="Q1914" t="inlineStr">
        <is>
          <t>SI</t>
        </is>
      </c>
      <c r="S1914" t="n">
        <v>20400</v>
      </c>
      <c r="V1914" t="n">
        <v>7.449612403100775</v>
      </c>
      <c r="W1914" s="12" t="n">
        <v>44988</v>
      </c>
      <c r="X1914" t="n">
        <v>12</v>
      </c>
      <c r="Y1914" s="12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2" t="n">
        <v>44981</v>
      </c>
      <c r="H1915" t="inlineStr"/>
      <c r="I1915" t="n">
        <v>21600</v>
      </c>
      <c r="L1915" t="n">
        <v>5.449612403100775</v>
      </c>
      <c r="M1915" s="12" t="n">
        <v>44986</v>
      </c>
      <c r="N1915" t="n">
        <v>10</v>
      </c>
      <c r="O1915" s="12" t="n">
        <v>44996</v>
      </c>
      <c r="P1915" t="n">
        <v>15</v>
      </c>
      <c r="Q1915" t="inlineStr">
        <is>
          <t>SI</t>
        </is>
      </c>
      <c r="S1915" t="n">
        <v>21600</v>
      </c>
      <c r="V1915" t="n">
        <v>7.449612403100775</v>
      </c>
      <c r="W1915" s="12" t="n">
        <v>44988</v>
      </c>
      <c r="X1915" t="n">
        <v>12</v>
      </c>
      <c r="Y1915" s="12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2" t="n">
        <v>44992</v>
      </c>
      <c r="H1916" t="inlineStr"/>
      <c r="I1916" t="n">
        <v>24381.07</v>
      </c>
      <c r="L1916" t="n">
        <v>5.574109245612703</v>
      </c>
      <c r="M1916" s="12" t="n">
        <v>44997</v>
      </c>
      <c r="N1916" t="n">
        <v>5.5</v>
      </c>
      <c r="O1916" s="12" t="n">
        <v>45002</v>
      </c>
      <c r="P1916" t="n">
        <v>12</v>
      </c>
      <c r="Q1916" t="inlineStr">
        <is>
          <t>SI</t>
        </is>
      </c>
      <c r="S1916" t="n">
        <v>24381.07</v>
      </c>
      <c r="V1916" t="n">
        <v>7.574109245612703</v>
      </c>
      <c r="W1916" s="12" t="n">
        <v>44999</v>
      </c>
      <c r="X1916" t="n">
        <v>7.5</v>
      </c>
      <c r="Y1916" s="12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2" t="n">
        <v>44992</v>
      </c>
      <c r="H1917" t="inlineStr"/>
      <c r="I1917" t="n">
        <v>16340</v>
      </c>
      <c r="L1917" t="n">
        <v>5.574109245612703</v>
      </c>
      <c r="M1917" s="12" t="n">
        <v>44997</v>
      </c>
      <c r="N1917" t="n">
        <v>5.5</v>
      </c>
      <c r="O1917" s="12" t="n">
        <v>45002</v>
      </c>
      <c r="P1917" t="n">
        <v>12</v>
      </c>
      <c r="Q1917" t="inlineStr">
        <is>
          <t>SI</t>
        </is>
      </c>
      <c r="S1917" t="n">
        <v>16340</v>
      </c>
      <c r="V1917" t="n">
        <v>7.574109245612703</v>
      </c>
      <c r="W1917" s="12" t="n">
        <v>44999</v>
      </c>
      <c r="X1917" t="n">
        <v>7.5</v>
      </c>
      <c r="Y1917" s="12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2" t="n">
        <v>44992</v>
      </c>
      <c r="H1918" t="inlineStr"/>
      <c r="I1918" t="n">
        <v>7920</v>
      </c>
      <c r="L1918" t="n">
        <v>5.574109245612703</v>
      </c>
      <c r="M1918" s="12" t="n">
        <v>44997</v>
      </c>
      <c r="N1918" t="n">
        <v>5.5</v>
      </c>
      <c r="O1918" s="12" t="n">
        <v>45002</v>
      </c>
      <c r="P1918" t="n">
        <v>12</v>
      </c>
      <c r="Q1918" t="inlineStr">
        <is>
          <t>SI</t>
        </is>
      </c>
      <c r="S1918" t="n">
        <v>7920</v>
      </c>
      <c r="V1918" t="n">
        <v>7.574109245612703</v>
      </c>
      <c r="W1918" s="12" t="n">
        <v>44999</v>
      </c>
      <c r="X1918" t="n">
        <v>7.5</v>
      </c>
      <c r="Y1918" s="12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2" t="n">
        <v>44996</v>
      </c>
      <c r="H1919" t="inlineStr"/>
      <c r="I1919" t="n">
        <v>24680</v>
      </c>
      <c r="L1919" t="n">
        <v>5.574109245612703</v>
      </c>
      <c r="M1919" s="12" t="n">
        <v>45001</v>
      </c>
      <c r="N1919" t="n">
        <v>5.5</v>
      </c>
      <c r="O1919" s="12" t="n">
        <v>45006</v>
      </c>
      <c r="P1919" t="n">
        <v>9</v>
      </c>
      <c r="Q1919" t="inlineStr">
        <is>
          <t>SI</t>
        </is>
      </c>
      <c r="S1919" t="n">
        <v>24680</v>
      </c>
      <c r="V1919" t="n">
        <v>7.574109245612703</v>
      </c>
      <c r="W1919" s="12" t="n">
        <v>45003</v>
      </c>
      <c r="X1919" t="n">
        <v>7.5</v>
      </c>
      <c r="Y1919" s="12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2" t="n">
        <v>44977</v>
      </c>
      <c r="H1920" t="inlineStr"/>
      <c r="I1920" t="n">
        <v>23985.99</v>
      </c>
      <c r="L1920" t="n">
        <v>5.449612403100775</v>
      </c>
      <c r="M1920" s="12" t="n">
        <v>44982</v>
      </c>
      <c r="N1920" t="n">
        <v>10</v>
      </c>
      <c r="O1920" s="12" t="n">
        <v>44992</v>
      </c>
      <c r="P1920" t="n">
        <v>19</v>
      </c>
      <c r="Q1920" t="inlineStr">
        <is>
          <t>SI</t>
        </is>
      </c>
      <c r="S1920" t="n">
        <v>23985.99</v>
      </c>
      <c r="V1920" t="n">
        <v>7.449612403100775</v>
      </c>
      <c r="W1920" s="12" t="n">
        <v>44984</v>
      </c>
      <c r="X1920" t="n">
        <v>12</v>
      </c>
      <c r="Y1920" s="12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2" t="n">
        <v>44984</v>
      </c>
      <c r="H1921" t="inlineStr"/>
      <c r="I1921" t="n">
        <v>22800</v>
      </c>
      <c r="L1921" t="n">
        <v>5.449612403100775</v>
      </c>
      <c r="M1921" s="12" t="n">
        <v>44989</v>
      </c>
      <c r="N1921" t="n">
        <v>10</v>
      </c>
      <c r="O1921" s="12" t="n">
        <v>44999</v>
      </c>
      <c r="P1921" t="n">
        <v>13</v>
      </c>
      <c r="Q1921" t="inlineStr">
        <is>
          <t>SI</t>
        </is>
      </c>
      <c r="S1921" t="n">
        <v>22800</v>
      </c>
      <c r="V1921" t="n">
        <v>7.449612403100775</v>
      </c>
      <c r="W1921" s="12" t="n">
        <v>44991</v>
      </c>
      <c r="X1921" t="n">
        <v>12</v>
      </c>
      <c r="Y1921" s="12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2" t="n">
        <v>45017</v>
      </c>
      <c r="H1922" t="inlineStr"/>
      <c r="J1922" t="n">
        <v>25000</v>
      </c>
      <c r="L1922" t="n">
        <v>5.574109245612703</v>
      </c>
      <c r="M1922" s="12" t="n">
        <v>45022</v>
      </c>
      <c r="N1922" t="n">
        <v>5.5</v>
      </c>
      <c r="O1922" s="12" t="n">
        <v>45027</v>
      </c>
      <c r="P1922" t="n">
        <v>16</v>
      </c>
      <c r="Q1922" t="inlineStr">
        <is>
          <t>SI</t>
        </is>
      </c>
      <c r="T1922" t="n">
        <v>25000</v>
      </c>
      <c r="V1922" t="n">
        <v>7.574109245612703</v>
      </c>
      <c r="W1922" s="12" t="n">
        <v>45024</v>
      </c>
      <c r="X1922" t="n">
        <v>7.5</v>
      </c>
      <c r="Y1922" s="12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2" t="n">
        <v>45032</v>
      </c>
      <c r="H1923" t="inlineStr"/>
      <c r="J1923" t="n">
        <v>25000</v>
      </c>
      <c r="L1923" t="n">
        <v>5.574109245612703</v>
      </c>
      <c r="M1923" s="12" t="n">
        <v>45037</v>
      </c>
      <c r="N1923" t="n">
        <v>5.5</v>
      </c>
      <c r="O1923" s="12" t="n">
        <v>45042</v>
      </c>
      <c r="P1923" t="n">
        <v>3</v>
      </c>
      <c r="Q1923" t="inlineStr">
        <is>
          <t>SI</t>
        </is>
      </c>
      <c r="T1923" t="n">
        <v>25000</v>
      </c>
      <c r="V1923" t="n">
        <v>7.574109245612703</v>
      </c>
      <c r="W1923" s="12" t="n">
        <v>45039</v>
      </c>
      <c r="X1923" t="n">
        <v>7.5</v>
      </c>
      <c r="Y1923" s="12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45017</v>
      </c>
      <c r="H1924" t="inlineStr"/>
      <c r="J1924" t="n">
        <v>25000</v>
      </c>
      <c r="L1924" t="n">
        <v>5.574109245612703</v>
      </c>
      <c r="M1924" s="12" t="n">
        <v>45022</v>
      </c>
      <c r="N1924" t="n">
        <v>5.5</v>
      </c>
      <c r="O1924" s="12" t="n">
        <v>45027</v>
      </c>
      <c r="P1924" t="n">
        <v>16</v>
      </c>
      <c r="Q1924" t="inlineStr">
        <is>
          <t>SI</t>
        </is>
      </c>
      <c r="T1924" t="n">
        <v>25000</v>
      </c>
      <c r="V1924" t="n">
        <v>7.574109245612703</v>
      </c>
      <c r="W1924" s="12" t="n">
        <v>45024</v>
      </c>
      <c r="X1924" t="n">
        <v>7.5</v>
      </c>
      <c r="Y1924" s="12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2" t="n">
        <v>44995</v>
      </c>
      <c r="H1925" t="inlineStr"/>
      <c r="I1925" t="n">
        <v>22800</v>
      </c>
      <c r="L1925" t="n">
        <v>5.449612403100775</v>
      </c>
      <c r="M1925" s="12" t="n">
        <v>45000</v>
      </c>
      <c r="N1925" t="n">
        <v>10</v>
      </c>
      <c r="O1925" s="12" t="n">
        <v>45010</v>
      </c>
      <c r="P1925" t="n">
        <v>5</v>
      </c>
      <c r="Q1925" t="inlineStr">
        <is>
          <t>SI</t>
        </is>
      </c>
      <c r="S1925" t="n">
        <v>22800</v>
      </c>
      <c r="V1925" t="n">
        <v>7.449612403100775</v>
      </c>
      <c r="W1925" s="12" t="n">
        <v>45002</v>
      </c>
      <c r="X1925" t="n">
        <v>12</v>
      </c>
      <c r="Y1925" s="12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2" t="n">
        <v>44995</v>
      </c>
      <c r="H1926" t="inlineStr"/>
      <c r="I1926" t="n">
        <v>22800</v>
      </c>
      <c r="L1926" t="n">
        <v>5.449612403100775</v>
      </c>
      <c r="M1926" s="12" t="n">
        <v>45000</v>
      </c>
      <c r="N1926" t="n">
        <v>10</v>
      </c>
      <c r="O1926" s="12" t="n">
        <v>45010</v>
      </c>
      <c r="P1926" t="n">
        <v>5</v>
      </c>
      <c r="Q1926" t="inlineStr">
        <is>
          <t>SI</t>
        </is>
      </c>
      <c r="S1926" t="n">
        <v>22800</v>
      </c>
      <c r="V1926" t="n">
        <v>7.449612403100775</v>
      </c>
      <c r="W1926" s="12" t="n">
        <v>45002</v>
      </c>
      <c r="X1926" t="n">
        <v>12</v>
      </c>
      <c r="Y1926" s="12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2" t="n">
        <v>45012</v>
      </c>
      <c r="H1927" t="inlineStr"/>
      <c r="J1927" t="n">
        <v>19958.048</v>
      </c>
      <c r="L1927" t="n">
        <v>7.5</v>
      </c>
      <c r="M1927" s="12" t="n">
        <v>45019</v>
      </c>
      <c r="N1927" t="n">
        <v>9.5</v>
      </c>
      <c r="O1927" s="12" t="n">
        <v>45028</v>
      </c>
      <c r="P1927" t="n">
        <v>15</v>
      </c>
      <c r="Q1927" t="inlineStr">
        <is>
          <t>SI</t>
        </is>
      </c>
      <c r="T1927" t="n">
        <v>19958.048</v>
      </c>
      <c r="V1927" t="n">
        <v>9.5</v>
      </c>
      <c r="W1927" s="12" t="n">
        <v>45021</v>
      </c>
      <c r="X1927" t="n">
        <v>11.5</v>
      </c>
      <c r="Y1927" s="12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2" t="n">
        <v>45011</v>
      </c>
      <c r="H1928" t="inlineStr"/>
      <c r="J1928" t="n">
        <v>24000</v>
      </c>
      <c r="L1928" t="n">
        <v>4.830303030303031</v>
      </c>
      <c r="M1928" s="12" t="n">
        <v>45015</v>
      </c>
      <c r="N1928" t="n">
        <v>15</v>
      </c>
      <c r="O1928" s="12" t="n">
        <v>45030</v>
      </c>
      <c r="P1928" t="n">
        <v>13</v>
      </c>
      <c r="Q1928" t="inlineStr">
        <is>
          <t>SI</t>
        </is>
      </c>
      <c r="T1928" t="n">
        <v>24000</v>
      </c>
      <c r="V1928" t="n">
        <v>6.830303030303031</v>
      </c>
      <c r="W1928" s="12" t="n">
        <v>45017</v>
      </c>
      <c r="X1928" t="n">
        <v>17</v>
      </c>
      <c r="Y1928" s="12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2" t="n">
        <v>45005</v>
      </c>
      <c r="H1929" t="inlineStr"/>
      <c r="J1929" t="n">
        <v>19958.39999</v>
      </c>
      <c r="L1929" t="n">
        <v>7.5</v>
      </c>
      <c r="M1929" s="12" t="n">
        <v>45012</v>
      </c>
      <c r="N1929" t="n">
        <v>9.5</v>
      </c>
      <c r="O1929" s="12" t="n">
        <v>45021</v>
      </c>
      <c r="P1929" t="n">
        <v>21</v>
      </c>
      <c r="Q1929" t="inlineStr">
        <is>
          <t>SI</t>
        </is>
      </c>
      <c r="S1929" t="n">
        <v>19958.39999</v>
      </c>
      <c r="V1929" t="n">
        <v>9.5</v>
      </c>
      <c r="W1929" s="12" t="n">
        <v>45014</v>
      </c>
      <c r="X1929" t="n">
        <v>11.5</v>
      </c>
      <c r="Y1929" s="12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2" t="n">
        <v>45000</v>
      </c>
      <c r="H1930" t="inlineStr"/>
      <c r="I1930" t="n">
        <v>24000</v>
      </c>
      <c r="L1930" t="n">
        <v>5.449612403100775</v>
      </c>
      <c r="M1930" s="12" t="n">
        <v>45005</v>
      </c>
      <c r="N1930" t="n">
        <v>10</v>
      </c>
      <c r="O1930" s="12" t="n">
        <v>45015</v>
      </c>
      <c r="P1930" t="n">
        <v>1</v>
      </c>
      <c r="Q1930" t="inlineStr">
        <is>
          <t>Mes 4</t>
        </is>
      </c>
      <c r="S1930" t="n">
        <v>24000</v>
      </c>
      <c r="V1930" t="n">
        <v>7.449612403100775</v>
      </c>
      <c r="W1930" s="12" t="n">
        <v>45007</v>
      </c>
      <c r="X1930" t="n">
        <v>12</v>
      </c>
      <c r="Y1930" s="12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2" t="n">
        <v>44995</v>
      </c>
      <c r="H1931" t="inlineStr"/>
      <c r="I1931" t="n">
        <v>21600</v>
      </c>
      <c r="L1931" t="n">
        <v>5.449612403100775</v>
      </c>
      <c r="M1931" s="12" t="n">
        <v>45000</v>
      </c>
      <c r="N1931" t="n">
        <v>10</v>
      </c>
      <c r="O1931" s="12" t="n">
        <v>45010</v>
      </c>
      <c r="P1931" t="n">
        <v>5</v>
      </c>
      <c r="Q1931" t="inlineStr">
        <is>
          <t>SI</t>
        </is>
      </c>
      <c r="S1931" t="n">
        <v>21600</v>
      </c>
      <c r="V1931" t="n">
        <v>7.449612403100775</v>
      </c>
      <c r="W1931" s="12" t="n">
        <v>45002</v>
      </c>
      <c r="X1931" t="n">
        <v>12</v>
      </c>
      <c r="Y1931" s="12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2" t="n">
        <v>44995</v>
      </c>
      <c r="H1932" t="inlineStr"/>
      <c r="I1932" t="n">
        <v>21600</v>
      </c>
      <c r="L1932" t="n">
        <v>5.449612403100775</v>
      </c>
      <c r="M1932" s="12" t="n">
        <v>45000</v>
      </c>
      <c r="N1932" t="n">
        <v>10</v>
      </c>
      <c r="O1932" s="12" t="n">
        <v>45010</v>
      </c>
      <c r="P1932" t="n">
        <v>5</v>
      </c>
      <c r="Q1932" t="inlineStr">
        <is>
          <t>SI</t>
        </is>
      </c>
      <c r="S1932" t="n">
        <v>21600</v>
      </c>
      <c r="V1932" t="n">
        <v>7.449612403100775</v>
      </c>
      <c r="W1932" s="12" t="n">
        <v>45002</v>
      </c>
      <c r="X1932" t="n">
        <v>12</v>
      </c>
      <c r="Y1932" s="12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2" t="n">
        <v>45014</v>
      </c>
      <c r="H1933" t="inlineStr"/>
      <c r="J1933" t="n">
        <v>19958.048</v>
      </c>
      <c r="L1933" t="n">
        <v>7.5</v>
      </c>
      <c r="M1933" s="12" t="n">
        <v>45021</v>
      </c>
      <c r="N1933" t="n">
        <v>9.5</v>
      </c>
      <c r="O1933" s="12" t="n">
        <v>45030</v>
      </c>
      <c r="P1933" t="n">
        <v>13</v>
      </c>
      <c r="Q1933" t="inlineStr">
        <is>
          <t>SI</t>
        </is>
      </c>
      <c r="T1933" t="n">
        <v>19958.048</v>
      </c>
      <c r="V1933" t="n">
        <v>9.5</v>
      </c>
      <c r="W1933" s="12" t="n">
        <v>45023</v>
      </c>
      <c r="X1933" t="n">
        <v>11.5</v>
      </c>
      <c r="Y1933" s="12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2" t="n">
        <v>45014</v>
      </c>
      <c r="H1934" t="inlineStr"/>
      <c r="J1934" t="n">
        <v>23995.0168</v>
      </c>
      <c r="L1934" t="n">
        <v>7.5</v>
      </c>
      <c r="M1934" s="12" t="n">
        <v>45021</v>
      </c>
      <c r="N1934" t="n">
        <v>9.5</v>
      </c>
      <c r="O1934" s="12" t="n">
        <v>45030</v>
      </c>
      <c r="P1934" t="n">
        <v>13</v>
      </c>
      <c r="Q1934" t="inlineStr">
        <is>
          <t>SI</t>
        </is>
      </c>
      <c r="T1934" t="n">
        <v>23995.0168</v>
      </c>
      <c r="V1934" t="n">
        <v>9.5</v>
      </c>
      <c r="W1934" s="12" t="n">
        <v>45023</v>
      </c>
      <c r="X1934" t="n">
        <v>11.5</v>
      </c>
      <c r="Y1934" s="12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2" t="n">
        <v>45004</v>
      </c>
      <c r="H1935" t="inlineStr"/>
      <c r="J1935" t="n">
        <v>19958.048</v>
      </c>
      <c r="L1935" t="n">
        <v>7.5</v>
      </c>
      <c r="M1935" s="12" t="n">
        <v>45011</v>
      </c>
      <c r="N1935" t="n">
        <v>9.5</v>
      </c>
      <c r="O1935" s="12" t="n">
        <v>45020</v>
      </c>
      <c r="P1935" t="n">
        <v>22</v>
      </c>
      <c r="Q1935" t="inlineStr">
        <is>
          <t>SI</t>
        </is>
      </c>
      <c r="S1935" t="n">
        <v>19958.048</v>
      </c>
      <c r="V1935" t="n">
        <v>9.5</v>
      </c>
      <c r="W1935" s="12" t="n">
        <v>45013</v>
      </c>
      <c r="X1935" t="n">
        <v>11.5</v>
      </c>
      <c r="Y1935" s="12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2" t="n">
        <v>45012</v>
      </c>
      <c r="H1936" t="inlineStr"/>
      <c r="J1936" t="n">
        <v>19958.048</v>
      </c>
      <c r="L1936" t="n">
        <v>7.5</v>
      </c>
      <c r="M1936" s="12" t="n">
        <v>45019</v>
      </c>
      <c r="N1936" t="n">
        <v>9.5</v>
      </c>
      <c r="O1936" s="12" t="n">
        <v>45028</v>
      </c>
      <c r="P1936" t="n">
        <v>15</v>
      </c>
      <c r="Q1936" t="inlineStr">
        <is>
          <t>SI</t>
        </is>
      </c>
      <c r="T1936" t="n">
        <v>19958.048</v>
      </c>
      <c r="V1936" t="n">
        <v>9.5</v>
      </c>
      <c r="W1936" s="12" t="n">
        <v>45021</v>
      </c>
      <c r="X1936" t="n">
        <v>11.5</v>
      </c>
      <c r="Y1936" s="12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45009</v>
      </c>
      <c r="H1937" t="inlineStr"/>
      <c r="J1937" t="n">
        <v>20000</v>
      </c>
      <c r="L1937" t="n">
        <v>5.142011834319526</v>
      </c>
      <c r="M1937" s="12" t="n">
        <v>45014</v>
      </c>
      <c r="N1937" t="n">
        <v>7.5</v>
      </c>
      <c r="O1937" s="12" t="n">
        <v>45021</v>
      </c>
      <c r="P1937" t="n">
        <v>19</v>
      </c>
      <c r="Q1937" t="inlineStr">
        <is>
          <t>SI</t>
        </is>
      </c>
      <c r="T1937" t="n">
        <v>20000</v>
      </c>
      <c r="V1937" t="n">
        <v>7.142011834319526</v>
      </c>
      <c r="W1937" s="12" t="n">
        <v>45016</v>
      </c>
      <c r="X1937" t="n">
        <v>9.5</v>
      </c>
      <c r="Y1937" s="12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2" t="n">
        <v>45018</v>
      </c>
      <c r="H1938" t="inlineStr"/>
      <c r="J1938" t="n">
        <v>24000</v>
      </c>
      <c r="L1938" t="n">
        <v>5.574109245612703</v>
      </c>
      <c r="M1938" s="12" t="n">
        <v>45023</v>
      </c>
      <c r="N1938" t="n">
        <v>5.5</v>
      </c>
      <c r="O1938" s="12" t="n">
        <v>45028</v>
      </c>
      <c r="P1938" t="n">
        <v>15</v>
      </c>
      <c r="Q1938" t="inlineStr">
        <is>
          <t>SI</t>
        </is>
      </c>
      <c r="T1938" t="n">
        <v>24000</v>
      </c>
      <c r="V1938" t="n">
        <v>7.574109245612703</v>
      </c>
      <c r="W1938" s="12" t="n">
        <v>45025</v>
      </c>
      <c r="X1938" t="n">
        <v>7.5</v>
      </c>
      <c r="Y1938" s="12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2" t="n">
        <v>45018</v>
      </c>
      <c r="H1939" t="inlineStr"/>
      <c r="J1939" t="n">
        <v>21000</v>
      </c>
      <c r="L1939" t="n">
        <v>5.574109245612703</v>
      </c>
      <c r="M1939" s="12" t="n">
        <v>45023</v>
      </c>
      <c r="N1939" t="n">
        <v>5.5</v>
      </c>
      <c r="O1939" s="12" t="n">
        <v>45028</v>
      </c>
      <c r="P1939" t="n">
        <v>15</v>
      </c>
      <c r="Q1939" t="inlineStr">
        <is>
          <t>SI</t>
        </is>
      </c>
      <c r="T1939" t="n">
        <v>21000</v>
      </c>
      <c r="V1939" t="n">
        <v>7.574109245612703</v>
      </c>
      <c r="W1939" s="12" t="n">
        <v>45025</v>
      </c>
      <c r="X1939" t="n">
        <v>7.5</v>
      </c>
      <c r="Y1939" s="12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2" t="n">
        <v>45018</v>
      </c>
      <c r="H1940" t="inlineStr"/>
      <c r="J1940" t="n">
        <v>4000</v>
      </c>
      <c r="L1940" t="n">
        <v>5.574109245612703</v>
      </c>
      <c r="M1940" s="12" t="n">
        <v>45023</v>
      </c>
      <c r="N1940" t="n">
        <v>5.5</v>
      </c>
      <c r="O1940" s="12" t="n">
        <v>45028</v>
      </c>
      <c r="P1940" t="n">
        <v>15</v>
      </c>
      <c r="Q1940" t="inlineStr">
        <is>
          <t>SI</t>
        </is>
      </c>
      <c r="T1940" t="n">
        <v>4000</v>
      </c>
      <c r="V1940" t="n">
        <v>7.574109245612703</v>
      </c>
      <c r="W1940" s="12" t="n">
        <v>45025</v>
      </c>
      <c r="X1940" t="n">
        <v>7.5</v>
      </c>
      <c r="Y1940" s="12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2" t="n">
        <v>45032</v>
      </c>
      <c r="H1941" t="inlineStr"/>
      <c r="J1941" t="n">
        <v>24000</v>
      </c>
      <c r="L1941" t="n">
        <v>5.574109245612703</v>
      </c>
      <c r="M1941" s="12" t="n">
        <v>45037</v>
      </c>
      <c r="N1941" t="n">
        <v>5.5</v>
      </c>
      <c r="O1941" s="12" t="n">
        <v>45042</v>
      </c>
      <c r="P1941" t="n">
        <v>3</v>
      </c>
      <c r="Q1941" t="inlineStr">
        <is>
          <t>SI</t>
        </is>
      </c>
      <c r="T1941" t="n">
        <v>24000</v>
      </c>
      <c r="V1941" t="n">
        <v>7.574109245612703</v>
      </c>
      <c r="W1941" s="12" t="n">
        <v>45039</v>
      </c>
      <c r="X1941" t="n">
        <v>7.5</v>
      </c>
      <c r="Y1941" s="12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2" t="n">
        <v>45019</v>
      </c>
      <c r="H1942" t="inlineStr"/>
      <c r="J1942" t="n">
        <v>24000</v>
      </c>
      <c r="L1942" t="n">
        <v>5.574109245612703</v>
      </c>
      <c r="M1942" s="12" t="n">
        <v>45024</v>
      </c>
      <c r="N1942" t="n">
        <v>5.5</v>
      </c>
      <c r="O1942" s="12" t="n">
        <v>45029</v>
      </c>
      <c r="P1942" t="n">
        <v>14</v>
      </c>
      <c r="Q1942" t="inlineStr">
        <is>
          <t>SI</t>
        </is>
      </c>
      <c r="T1942" t="n">
        <v>24000</v>
      </c>
      <c r="V1942" t="n">
        <v>7.574109245612703</v>
      </c>
      <c r="W1942" s="12" t="n">
        <v>45026</v>
      </c>
      <c r="X1942" t="n">
        <v>7.5</v>
      </c>
      <c r="Y1942" s="12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2" t="n">
        <v>45032</v>
      </c>
      <c r="H1943" t="inlineStr"/>
      <c r="J1943" t="n">
        <v>25000</v>
      </c>
      <c r="L1943" t="n">
        <v>5.574109245612703</v>
      </c>
      <c r="M1943" s="12" t="n">
        <v>45037</v>
      </c>
      <c r="N1943" t="n">
        <v>5.5</v>
      </c>
      <c r="O1943" s="12" t="n">
        <v>45042</v>
      </c>
      <c r="P1943" t="n">
        <v>3</v>
      </c>
      <c r="Q1943" t="inlineStr">
        <is>
          <t>SI</t>
        </is>
      </c>
      <c r="T1943" t="n">
        <v>25000</v>
      </c>
      <c r="V1943" t="n">
        <v>7.574109245612703</v>
      </c>
      <c r="W1943" s="12" t="n">
        <v>45039</v>
      </c>
      <c r="X1943" t="n">
        <v>7.5</v>
      </c>
      <c r="Y1943" s="12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2" t="n">
        <v>45032</v>
      </c>
      <c r="H1944" t="inlineStr"/>
      <c r="J1944" t="n">
        <v>25000</v>
      </c>
      <c r="L1944" t="n">
        <v>5.574109245612703</v>
      </c>
      <c r="M1944" s="12" t="n">
        <v>45037</v>
      </c>
      <c r="N1944" t="n">
        <v>5.5</v>
      </c>
      <c r="O1944" s="12" t="n">
        <v>45042</v>
      </c>
      <c r="P1944" t="n">
        <v>3</v>
      </c>
      <c r="Q1944" t="inlineStr">
        <is>
          <t>SI</t>
        </is>
      </c>
      <c r="T1944" t="n">
        <v>25000</v>
      </c>
      <c r="V1944" t="n">
        <v>7.574109245612703</v>
      </c>
      <c r="W1944" s="12" t="n">
        <v>45039</v>
      </c>
      <c r="X1944" t="n">
        <v>7.5</v>
      </c>
      <c r="Y1944" s="12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2" t="n">
        <v>45032</v>
      </c>
      <c r="H1945" t="inlineStr"/>
      <c r="J1945" t="n">
        <v>25000</v>
      </c>
      <c r="L1945" t="n">
        <v>5.574109245612703</v>
      </c>
      <c r="M1945" s="12" t="n">
        <v>45037</v>
      </c>
      <c r="N1945" t="n">
        <v>5.5</v>
      </c>
      <c r="O1945" s="12" t="n">
        <v>45042</v>
      </c>
      <c r="P1945" t="n">
        <v>3</v>
      </c>
      <c r="Q1945" t="inlineStr">
        <is>
          <t>SI</t>
        </is>
      </c>
      <c r="T1945" t="n">
        <v>25000</v>
      </c>
      <c r="V1945" t="n">
        <v>7.574109245612703</v>
      </c>
      <c r="W1945" s="12" t="n">
        <v>45039</v>
      </c>
      <c r="X1945" t="n">
        <v>7.5</v>
      </c>
      <c r="Y1945" s="12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2" t="n">
        <v>45018</v>
      </c>
      <c r="H1946" t="inlineStr"/>
      <c r="J1946" t="n">
        <v>24000</v>
      </c>
      <c r="L1946" t="n">
        <v>5.574109245612703</v>
      </c>
      <c r="M1946" s="12" t="n">
        <v>45023</v>
      </c>
      <c r="N1946" t="n">
        <v>5.5</v>
      </c>
      <c r="O1946" s="12" t="n">
        <v>45028</v>
      </c>
      <c r="P1946" t="n">
        <v>15</v>
      </c>
      <c r="Q1946" t="inlineStr">
        <is>
          <t>SI</t>
        </is>
      </c>
      <c r="T1946" t="n">
        <v>24000</v>
      </c>
      <c r="V1946" t="n">
        <v>7.574109245612703</v>
      </c>
      <c r="W1946" s="12" t="n">
        <v>45025</v>
      </c>
      <c r="X1946" t="n">
        <v>7.5</v>
      </c>
      <c r="Y1946" s="12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2" t="n">
        <v>45014</v>
      </c>
      <c r="H1947" t="inlineStr"/>
      <c r="J1947" t="n">
        <v>25000</v>
      </c>
      <c r="L1947" t="n">
        <v>5.574109245612703</v>
      </c>
      <c r="M1947" s="12" t="n">
        <v>45019</v>
      </c>
      <c r="N1947" t="n">
        <v>5.5</v>
      </c>
      <c r="O1947" s="12" t="n">
        <v>45024</v>
      </c>
      <c r="P1947" t="n">
        <v>18</v>
      </c>
      <c r="Q1947" t="inlineStr">
        <is>
          <t>SI</t>
        </is>
      </c>
      <c r="T1947" t="n">
        <v>25000</v>
      </c>
      <c r="V1947" t="n">
        <v>7.574109245612703</v>
      </c>
      <c r="W1947" s="12" t="n">
        <v>45021</v>
      </c>
      <c r="X1947" t="n">
        <v>7.5</v>
      </c>
      <c r="Y1947" s="12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2" t="n">
        <v>45014</v>
      </c>
      <c r="H1948" t="inlineStr"/>
      <c r="J1948" t="n">
        <v>25000</v>
      </c>
      <c r="L1948" t="n">
        <v>5.574109245612703</v>
      </c>
      <c r="M1948" s="12" t="n">
        <v>45019</v>
      </c>
      <c r="N1948" t="n">
        <v>5.5</v>
      </c>
      <c r="O1948" s="12" t="n">
        <v>45024</v>
      </c>
      <c r="P1948" t="n">
        <v>18</v>
      </c>
      <c r="Q1948" t="inlineStr">
        <is>
          <t>SI</t>
        </is>
      </c>
      <c r="T1948" t="n">
        <v>25000</v>
      </c>
      <c r="V1948" t="n">
        <v>7.574109245612703</v>
      </c>
      <c r="W1948" s="12" t="n">
        <v>45021</v>
      </c>
      <c r="X1948" t="n">
        <v>7.5</v>
      </c>
      <c r="Y1948" s="12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2" t="n">
        <v>45032</v>
      </c>
      <c r="H1949" t="inlineStr"/>
      <c r="J1949" t="n">
        <v>24000</v>
      </c>
      <c r="L1949" t="n">
        <v>5.574109245612703</v>
      </c>
      <c r="M1949" s="12" t="n">
        <v>45037</v>
      </c>
      <c r="N1949" t="n">
        <v>5.5</v>
      </c>
      <c r="O1949" s="12" t="n">
        <v>45042</v>
      </c>
      <c r="P1949" t="n">
        <v>3</v>
      </c>
      <c r="Q1949" t="inlineStr">
        <is>
          <t>SI</t>
        </is>
      </c>
      <c r="T1949" t="n">
        <v>24000</v>
      </c>
      <c r="V1949" t="n">
        <v>7.574109245612703</v>
      </c>
      <c r="W1949" s="12" t="n">
        <v>45039</v>
      </c>
      <c r="X1949" t="n">
        <v>7.5</v>
      </c>
      <c r="Y1949" s="12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2" t="n">
        <v>45014</v>
      </c>
      <c r="H1950" t="inlineStr"/>
      <c r="J1950" t="n">
        <v>24000</v>
      </c>
      <c r="L1950" t="n">
        <v>5.574109245612703</v>
      </c>
      <c r="M1950" s="12" t="n">
        <v>45019</v>
      </c>
      <c r="N1950" t="n">
        <v>5.5</v>
      </c>
      <c r="O1950" s="12" t="n">
        <v>45024</v>
      </c>
      <c r="P1950" t="n">
        <v>18</v>
      </c>
      <c r="Q1950" t="inlineStr">
        <is>
          <t>SI</t>
        </is>
      </c>
      <c r="T1950" t="n">
        <v>24000</v>
      </c>
      <c r="V1950" t="n">
        <v>7.574109245612703</v>
      </c>
      <c r="W1950" s="12" t="n">
        <v>45021</v>
      </c>
      <c r="X1950" t="n">
        <v>7.5</v>
      </c>
      <c r="Y1950" s="12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2" t="n">
        <v>45011</v>
      </c>
      <c r="H1951" t="inlineStr"/>
      <c r="J1951" t="n">
        <v>2000</v>
      </c>
      <c r="L1951" t="n">
        <v>4.830303030303031</v>
      </c>
      <c r="M1951" s="12" t="n">
        <v>45015</v>
      </c>
      <c r="N1951" t="n">
        <v>15</v>
      </c>
      <c r="O1951" s="12" t="n">
        <v>45030</v>
      </c>
      <c r="P1951" t="n">
        <v>13</v>
      </c>
      <c r="Q1951" t="inlineStr">
        <is>
          <t>SI</t>
        </is>
      </c>
      <c r="T1951" t="n">
        <v>2000</v>
      </c>
      <c r="V1951" t="n">
        <v>6.830303030303031</v>
      </c>
      <c r="W1951" s="12" t="n">
        <v>45017</v>
      </c>
      <c r="X1951" t="n">
        <v>17</v>
      </c>
      <c r="Y1951" s="12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2" t="n">
        <v>45011</v>
      </c>
      <c r="H1952" t="inlineStr"/>
      <c r="J1952" t="n">
        <v>1000</v>
      </c>
      <c r="L1952" t="n">
        <v>4.830303030303031</v>
      </c>
      <c r="M1952" s="12" t="n">
        <v>45015</v>
      </c>
      <c r="N1952" t="n">
        <v>15</v>
      </c>
      <c r="O1952" s="12" t="n">
        <v>45030</v>
      </c>
      <c r="P1952" t="n">
        <v>13</v>
      </c>
      <c r="Q1952" t="inlineStr">
        <is>
          <t>SI</t>
        </is>
      </c>
      <c r="T1952" t="n">
        <v>1000</v>
      </c>
      <c r="V1952" t="n">
        <v>6.830303030303031</v>
      </c>
      <c r="W1952" s="12" t="n">
        <v>45017</v>
      </c>
      <c r="X1952" t="n">
        <v>17</v>
      </c>
      <c r="Y1952" s="12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2" t="n">
        <v>45011</v>
      </c>
      <c r="H1953" t="inlineStr"/>
      <c r="J1953" t="n">
        <v>2000</v>
      </c>
      <c r="L1953" t="n">
        <v>4.830303030303031</v>
      </c>
      <c r="M1953" s="12" t="n">
        <v>45015</v>
      </c>
      <c r="N1953" t="n">
        <v>15</v>
      </c>
      <c r="O1953" s="12" t="n">
        <v>45030</v>
      </c>
      <c r="P1953" t="n">
        <v>13</v>
      </c>
      <c r="Q1953" t="inlineStr">
        <is>
          <t>SI</t>
        </is>
      </c>
      <c r="T1953" t="n">
        <v>2000</v>
      </c>
      <c r="V1953" t="n">
        <v>6.830303030303031</v>
      </c>
      <c r="W1953" s="12" t="n">
        <v>45017</v>
      </c>
      <c r="X1953" t="n">
        <v>17</v>
      </c>
      <c r="Y1953" s="12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2" t="n">
        <v>45011</v>
      </c>
      <c r="H1954" t="inlineStr"/>
      <c r="J1954" t="n">
        <v>7000</v>
      </c>
      <c r="L1954" t="n">
        <v>4.830303030303031</v>
      </c>
      <c r="M1954" s="12" t="n">
        <v>45015</v>
      </c>
      <c r="N1954" t="n">
        <v>15</v>
      </c>
      <c r="O1954" s="12" t="n">
        <v>45030</v>
      </c>
      <c r="P1954" t="n">
        <v>13</v>
      </c>
      <c r="Q1954" t="inlineStr">
        <is>
          <t>SI</t>
        </is>
      </c>
      <c r="T1954" t="n">
        <v>7000</v>
      </c>
      <c r="V1954" t="n">
        <v>6.830303030303031</v>
      </c>
      <c r="W1954" s="12" t="n">
        <v>45017</v>
      </c>
      <c r="X1954" t="n">
        <v>17</v>
      </c>
      <c r="Y1954" s="12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2" t="n">
        <v>45011</v>
      </c>
      <c r="H1955" t="inlineStr"/>
      <c r="J1955" t="n">
        <v>5000</v>
      </c>
      <c r="L1955" t="n">
        <v>4.830303030303031</v>
      </c>
      <c r="M1955" s="12" t="n">
        <v>45015</v>
      </c>
      <c r="N1955" t="n">
        <v>15</v>
      </c>
      <c r="O1955" s="12" t="n">
        <v>45030</v>
      </c>
      <c r="P1955" t="n">
        <v>13</v>
      </c>
      <c r="Q1955" t="inlineStr">
        <is>
          <t>SI</t>
        </is>
      </c>
      <c r="T1955" t="n">
        <v>5000</v>
      </c>
      <c r="V1955" t="n">
        <v>6.830303030303031</v>
      </c>
      <c r="W1955" s="12" t="n">
        <v>45017</v>
      </c>
      <c r="X1955" t="n">
        <v>17</v>
      </c>
      <c r="Y1955" s="12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2" t="n">
        <v>45011</v>
      </c>
      <c r="H1956" t="inlineStr"/>
      <c r="J1956" t="n">
        <v>7000</v>
      </c>
      <c r="L1956" t="n">
        <v>4.830303030303031</v>
      </c>
      <c r="M1956" s="12" t="n">
        <v>45015</v>
      </c>
      <c r="N1956" t="n">
        <v>15</v>
      </c>
      <c r="O1956" s="12" t="n">
        <v>45030</v>
      </c>
      <c r="P1956" t="n">
        <v>13</v>
      </c>
      <c r="Q1956" t="inlineStr">
        <is>
          <t>SI</t>
        </is>
      </c>
      <c r="T1956" t="n">
        <v>7000</v>
      </c>
      <c r="V1956" t="n">
        <v>6.830303030303031</v>
      </c>
      <c r="W1956" s="12" t="n">
        <v>45017</v>
      </c>
      <c r="X1956" t="n">
        <v>17</v>
      </c>
      <c r="Y1956" s="12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2" t="n">
        <v>44990</v>
      </c>
      <c r="H1957" t="inlineStr"/>
      <c r="I1957" t="n">
        <v>24002</v>
      </c>
      <c r="L1957" t="n">
        <v>5.449612403100775</v>
      </c>
      <c r="M1957" s="12" t="n">
        <v>44995</v>
      </c>
      <c r="N1957" t="n">
        <v>10</v>
      </c>
      <c r="O1957" s="12" t="n">
        <v>45005</v>
      </c>
      <c r="P1957" t="n">
        <v>9</v>
      </c>
      <c r="Q1957" t="inlineStr">
        <is>
          <t>SI</t>
        </is>
      </c>
      <c r="S1957" t="n">
        <v>24002</v>
      </c>
      <c r="V1957" t="n">
        <v>7.449612403100775</v>
      </c>
      <c r="W1957" s="12" t="n">
        <v>44997</v>
      </c>
      <c r="X1957" t="n">
        <v>12</v>
      </c>
      <c r="Y1957" s="12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2" t="n">
        <v>45017</v>
      </c>
      <c r="H1958" t="inlineStr"/>
      <c r="J1958" t="n">
        <v>24000</v>
      </c>
      <c r="L1958" t="n">
        <v>5.574109245612703</v>
      </c>
      <c r="M1958" s="12" t="n">
        <v>45022</v>
      </c>
      <c r="N1958" t="n">
        <v>5.5</v>
      </c>
      <c r="O1958" s="12" t="n">
        <v>45027</v>
      </c>
      <c r="P1958" t="n">
        <v>16</v>
      </c>
      <c r="Q1958" t="inlineStr">
        <is>
          <t>SI</t>
        </is>
      </c>
      <c r="T1958" t="n">
        <v>24000</v>
      </c>
      <c r="V1958" t="n">
        <v>7.574109245612703</v>
      </c>
      <c r="W1958" s="12" t="n">
        <v>45024</v>
      </c>
      <c r="X1958" t="n">
        <v>7.5</v>
      </c>
      <c r="Y1958" s="12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2" t="n">
        <v>45012</v>
      </c>
      <c r="H1959" t="inlineStr"/>
      <c r="J1959" t="n">
        <v>19958.048</v>
      </c>
      <c r="L1959" t="n">
        <v>7.5</v>
      </c>
      <c r="M1959" s="12" t="n">
        <v>45019</v>
      </c>
      <c r="N1959" t="n">
        <v>9.5</v>
      </c>
      <c r="O1959" s="12" t="n">
        <v>45028</v>
      </c>
      <c r="P1959" t="n">
        <v>15</v>
      </c>
      <c r="Q1959" t="inlineStr">
        <is>
          <t>SI</t>
        </is>
      </c>
      <c r="T1959" t="n">
        <v>19958.048</v>
      </c>
      <c r="V1959" t="n">
        <v>9.5</v>
      </c>
      <c r="W1959" s="12" t="n">
        <v>45021</v>
      </c>
      <c r="X1959" t="n">
        <v>11.5</v>
      </c>
      <c r="Y1959" s="12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2" t="n">
        <v>45017</v>
      </c>
      <c r="H1960" t="inlineStr"/>
      <c r="J1960" t="n">
        <v>25000</v>
      </c>
      <c r="L1960" t="n">
        <v>5.574109245612703</v>
      </c>
      <c r="M1960" s="12" t="n">
        <v>45022</v>
      </c>
      <c r="N1960" t="n">
        <v>5.5</v>
      </c>
      <c r="O1960" s="12" t="n">
        <v>45027</v>
      </c>
      <c r="P1960" t="n">
        <v>16</v>
      </c>
      <c r="Q1960" t="inlineStr">
        <is>
          <t>SI</t>
        </is>
      </c>
      <c r="T1960" t="n">
        <v>25000</v>
      </c>
      <c r="V1960" t="n">
        <v>7.574109245612703</v>
      </c>
      <c r="W1960" s="12" t="n">
        <v>45024</v>
      </c>
      <c r="X1960" t="n">
        <v>7.5</v>
      </c>
      <c r="Y1960" s="12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2" t="n">
        <v>45032</v>
      </c>
      <c r="H1961" t="inlineStr"/>
      <c r="J1961" t="n">
        <v>24000</v>
      </c>
      <c r="L1961" t="n">
        <v>5.574109245612703</v>
      </c>
      <c r="M1961" s="12" t="n">
        <v>45037</v>
      </c>
      <c r="N1961" t="n">
        <v>5.5</v>
      </c>
      <c r="O1961" s="12" t="n">
        <v>45042</v>
      </c>
      <c r="P1961" t="n">
        <v>3</v>
      </c>
      <c r="Q1961" t="inlineStr">
        <is>
          <t>SI</t>
        </is>
      </c>
      <c r="T1961" t="n">
        <v>24000</v>
      </c>
      <c r="V1961" t="n">
        <v>7.574109245612703</v>
      </c>
      <c r="W1961" s="12" t="n">
        <v>45039</v>
      </c>
      <c r="X1961" t="n">
        <v>7.5</v>
      </c>
      <c r="Y1961" s="12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2" t="n">
        <v>45032</v>
      </c>
      <c r="H1962" t="inlineStr"/>
      <c r="J1962" t="n">
        <v>25000</v>
      </c>
      <c r="L1962" t="n">
        <v>5.574109245612703</v>
      </c>
      <c r="M1962" s="12" t="n">
        <v>45037</v>
      </c>
      <c r="N1962" t="n">
        <v>5.5</v>
      </c>
      <c r="O1962" s="12" t="n">
        <v>45042</v>
      </c>
      <c r="P1962" t="n">
        <v>3</v>
      </c>
      <c r="Q1962" t="inlineStr">
        <is>
          <t>SI</t>
        </is>
      </c>
      <c r="T1962" t="n">
        <v>25000</v>
      </c>
      <c r="V1962" t="n">
        <v>7.574109245612703</v>
      </c>
      <c r="W1962" s="12" t="n">
        <v>45039</v>
      </c>
      <c r="X1962" t="n">
        <v>7.5</v>
      </c>
      <c r="Y1962" s="12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2" t="n">
        <v>45018</v>
      </c>
      <c r="H1963" t="inlineStr"/>
      <c r="J1963" t="n">
        <v>24000</v>
      </c>
      <c r="L1963" t="n">
        <v>5.574109245612703</v>
      </c>
      <c r="M1963" s="12" t="n">
        <v>45023</v>
      </c>
      <c r="N1963" t="n">
        <v>5.5</v>
      </c>
      <c r="O1963" s="12" t="n">
        <v>45028</v>
      </c>
      <c r="P1963" t="n">
        <v>15</v>
      </c>
      <c r="Q1963" t="inlineStr">
        <is>
          <t>SI</t>
        </is>
      </c>
      <c r="T1963" t="n">
        <v>24000</v>
      </c>
      <c r="V1963" t="n">
        <v>7.574109245612703</v>
      </c>
      <c r="W1963" s="12" t="n">
        <v>45025</v>
      </c>
      <c r="X1963" t="n">
        <v>7.5</v>
      </c>
      <c r="Y1963" s="12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2" t="n">
        <v>45017</v>
      </c>
      <c r="H1964" t="inlineStr"/>
      <c r="J1964" t="n">
        <v>12000</v>
      </c>
      <c r="L1964" t="n">
        <v>5.574109245612703</v>
      </c>
      <c r="M1964" s="12" t="n">
        <v>45022</v>
      </c>
      <c r="N1964" t="n">
        <v>5.5</v>
      </c>
      <c r="O1964" s="12" t="n">
        <v>45027</v>
      </c>
      <c r="P1964" t="n">
        <v>16</v>
      </c>
      <c r="Q1964" t="inlineStr">
        <is>
          <t>SI</t>
        </is>
      </c>
      <c r="T1964" t="n">
        <v>12000</v>
      </c>
      <c r="V1964" t="n">
        <v>7.574109245612703</v>
      </c>
      <c r="W1964" s="12" t="n">
        <v>45024</v>
      </c>
      <c r="X1964" t="n">
        <v>7.5</v>
      </c>
      <c r="Y1964" s="12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2" t="n">
        <v>45017</v>
      </c>
      <c r="H1965" t="inlineStr"/>
      <c r="J1965" t="n">
        <v>6476</v>
      </c>
      <c r="L1965" t="n">
        <v>5.574109245612703</v>
      </c>
      <c r="M1965" s="12" t="n">
        <v>45022</v>
      </c>
      <c r="N1965" t="n">
        <v>5.5</v>
      </c>
      <c r="O1965" s="12" t="n">
        <v>45027</v>
      </c>
      <c r="P1965" t="n">
        <v>16</v>
      </c>
      <c r="Q1965" t="inlineStr">
        <is>
          <t>SI</t>
        </is>
      </c>
      <c r="T1965" t="n">
        <v>6476</v>
      </c>
      <c r="V1965" t="n">
        <v>7.574109245612703</v>
      </c>
      <c r="W1965" s="12" t="n">
        <v>45024</v>
      </c>
      <c r="X1965" t="n">
        <v>7.5</v>
      </c>
      <c r="Y1965" s="12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2" t="n">
        <v>45017</v>
      </c>
      <c r="H1966" t="inlineStr"/>
      <c r="J1966" t="n">
        <v>5524</v>
      </c>
      <c r="L1966" t="n">
        <v>5.574109245612703</v>
      </c>
      <c r="M1966" s="12" t="n">
        <v>45022</v>
      </c>
      <c r="N1966" t="n">
        <v>5.5</v>
      </c>
      <c r="O1966" s="12" t="n">
        <v>45027</v>
      </c>
      <c r="P1966" t="n">
        <v>16</v>
      </c>
      <c r="Q1966" t="inlineStr">
        <is>
          <t>SI</t>
        </is>
      </c>
      <c r="T1966" t="n">
        <v>5524</v>
      </c>
      <c r="V1966" t="n">
        <v>7.574109245612703</v>
      </c>
      <c r="W1966" s="12" t="n">
        <v>45024</v>
      </c>
      <c r="X1966" t="n">
        <v>7.5</v>
      </c>
      <c r="Y1966" s="12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2" t="n">
        <v>44995</v>
      </c>
      <c r="H1967" t="inlineStr"/>
      <c r="I1967" t="n">
        <v>24000</v>
      </c>
      <c r="L1967" t="n">
        <v>5.449612403100775</v>
      </c>
      <c r="M1967" s="12" t="n">
        <v>45000</v>
      </c>
      <c r="N1967" t="n">
        <v>10</v>
      </c>
      <c r="O1967" s="12" t="n">
        <v>45010</v>
      </c>
      <c r="P1967" t="n">
        <v>5</v>
      </c>
      <c r="Q1967" t="inlineStr">
        <is>
          <t>SI</t>
        </is>
      </c>
      <c r="S1967" t="n">
        <v>24000</v>
      </c>
      <c r="V1967" t="n">
        <v>7.449612403100775</v>
      </c>
      <c r="W1967" s="12" t="n">
        <v>45002</v>
      </c>
      <c r="X1967" t="n">
        <v>12</v>
      </c>
      <c r="Y1967" s="12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2" t="n">
        <v>45004</v>
      </c>
      <c r="H1968" t="inlineStr"/>
      <c r="J1968" t="n">
        <v>19958.39999</v>
      </c>
      <c r="L1968" t="n">
        <v>7.5</v>
      </c>
      <c r="M1968" s="12" t="n">
        <v>45011</v>
      </c>
      <c r="N1968" t="n">
        <v>9.5</v>
      </c>
      <c r="O1968" s="12" t="n">
        <v>45020</v>
      </c>
      <c r="P1968" t="n">
        <v>22</v>
      </c>
      <c r="Q1968" t="inlineStr">
        <is>
          <t>SI</t>
        </is>
      </c>
      <c r="S1968" t="n">
        <v>19958.39999</v>
      </c>
      <c r="V1968" t="n">
        <v>9.5</v>
      </c>
      <c r="W1968" s="12" t="n">
        <v>45013</v>
      </c>
      <c r="X1968" t="n">
        <v>11.5</v>
      </c>
      <c r="Y1968" s="12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2" t="n">
        <v>45014</v>
      </c>
      <c r="H1969" t="inlineStr"/>
      <c r="J1969" t="n">
        <v>19958.048</v>
      </c>
      <c r="L1969" t="n">
        <v>7.5</v>
      </c>
      <c r="M1969" s="12" t="n">
        <v>45021</v>
      </c>
      <c r="N1969" t="n">
        <v>9.5</v>
      </c>
      <c r="O1969" s="12" t="n">
        <v>45030</v>
      </c>
      <c r="P1969" t="n">
        <v>13</v>
      </c>
      <c r="Q1969" t="inlineStr">
        <is>
          <t>SI</t>
        </is>
      </c>
      <c r="T1969" t="n">
        <v>19958.048</v>
      </c>
      <c r="V1969" t="n">
        <v>9.5</v>
      </c>
      <c r="W1969" s="12" t="n">
        <v>45023</v>
      </c>
      <c r="X1969" t="n">
        <v>11.5</v>
      </c>
      <c r="Y1969" s="12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2" t="n">
        <v>45014</v>
      </c>
      <c r="H1970" t="inlineStr"/>
      <c r="J1970" t="n">
        <v>169.9972098</v>
      </c>
      <c r="L1970" t="n">
        <v>7.5</v>
      </c>
      <c r="M1970" s="12" t="n">
        <v>45021</v>
      </c>
      <c r="N1970" t="n">
        <v>9.5</v>
      </c>
      <c r="O1970" s="12" t="n">
        <v>45030</v>
      </c>
      <c r="P1970" t="n">
        <v>13</v>
      </c>
      <c r="Q1970" t="inlineStr">
        <is>
          <t>SI</t>
        </is>
      </c>
      <c r="T1970" t="n">
        <v>169.9972098</v>
      </c>
      <c r="V1970" t="n">
        <v>9.5</v>
      </c>
      <c r="W1970" s="12" t="n">
        <v>45023</v>
      </c>
      <c r="X1970" t="n">
        <v>11.5</v>
      </c>
      <c r="Y1970" s="12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2" t="n">
        <v>45014</v>
      </c>
      <c r="H1971" t="inlineStr"/>
      <c r="J1971" t="n">
        <v>1762.968769</v>
      </c>
      <c r="L1971" t="n">
        <v>7.5</v>
      </c>
      <c r="M1971" s="12" t="n">
        <v>45021</v>
      </c>
      <c r="N1971" t="n">
        <v>9.5</v>
      </c>
      <c r="O1971" s="12" t="n">
        <v>45030</v>
      </c>
      <c r="P1971" t="n">
        <v>13</v>
      </c>
      <c r="Q1971" t="inlineStr">
        <is>
          <t>SI</t>
        </is>
      </c>
      <c r="T1971" t="n">
        <v>1762.968769</v>
      </c>
      <c r="V1971" t="n">
        <v>9.5</v>
      </c>
      <c r="W1971" s="12" t="n">
        <v>45023</v>
      </c>
      <c r="X1971" t="n">
        <v>11.5</v>
      </c>
      <c r="Y1971" s="12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2" t="n">
        <v>45014</v>
      </c>
      <c r="H1972" t="inlineStr"/>
      <c r="J1972" t="n">
        <v>8242.323197</v>
      </c>
      <c r="L1972" t="n">
        <v>7.5</v>
      </c>
      <c r="M1972" s="12" t="n">
        <v>45021</v>
      </c>
      <c r="N1972" t="n">
        <v>9.5</v>
      </c>
      <c r="O1972" s="12" t="n">
        <v>45030</v>
      </c>
      <c r="P1972" t="n">
        <v>13</v>
      </c>
      <c r="Q1972" t="inlineStr">
        <is>
          <t>SI</t>
        </is>
      </c>
      <c r="T1972" t="n">
        <v>8242.323197</v>
      </c>
      <c r="V1972" t="n">
        <v>9.5</v>
      </c>
      <c r="W1972" s="12" t="n">
        <v>45023</v>
      </c>
      <c r="X1972" t="n">
        <v>11.5</v>
      </c>
      <c r="Y1972" s="12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2" t="n">
        <v>45014</v>
      </c>
      <c r="H1973" t="inlineStr"/>
      <c r="J1973" t="n">
        <v>3079.891041</v>
      </c>
      <c r="L1973" t="n">
        <v>7.5</v>
      </c>
      <c r="M1973" s="12" t="n">
        <v>45021</v>
      </c>
      <c r="N1973" t="n">
        <v>9.5</v>
      </c>
      <c r="O1973" s="12" t="n">
        <v>45030</v>
      </c>
      <c r="P1973" t="n">
        <v>13</v>
      </c>
      <c r="Q1973" t="inlineStr">
        <is>
          <t>SI</t>
        </is>
      </c>
      <c r="T1973" t="n">
        <v>3079.891041</v>
      </c>
      <c r="V1973" t="n">
        <v>9.5</v>
      </c>
      <c r="W1973" s="12" t="n">
        <v>45023</v>
      </c>
      <c r="X1973" t="n">
        <v>11.5</v>
      </c>
      <c r="Y1973" s="12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2" t="n">
        <v>45014</v>
      </c>
      <c r="H1974" t="inlineStr"/>
      <c r="J1974" t="n">
        <v>8165.232969</v>
      </c>
      <c r="L1974" t="n">
        <v>7.5</v>
      </c>
      <c r="M1974" s="12" t="n">
        <v>45021</v>
      </c>
      <c r="N1974" t="n">
        <v>9.5</v>
      </c>
      <c r="O1974" s="12" t="n">
        <v>45030</v>
      </c>
      <c r="P1974" t="n">
        <v>13</v>
      </c>
      <c r="Q1974" t="inlineStr">
        <is>
          <t>SI</t>
        </is>
      </c>
      <c r="T1974" t="n">
        <v>8165.232969</v>
      </c>
      <c r="V1974" t="n">
        <v>9.5</v>
      </c>
      <c r="W1974" s="12" t="n">
        <v>45023</v>
      </c>
      <c r="X1974" t="n">
        <v>11.5</v>
      </c>
      <c r="Y1974" s="12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2" t="n">
        <v>45019</v>
      </c>
      <c r="H1975" t="inlineStr"/>
      <c r="J1975" t="n">
        <v>12000</v>
      </c>
      <c r="L1975" t="n">
        <v>5.574109245612703</v>
      </c>
      <c r="M1975" s="12" t="n">
        <v>45024</v>
      </c>
      <c r="N1975" t="n">
        <v>5.5</v>
      </c>
      <c r="O1975" s="12" t="n">
        <v>45029</v>
      </c>
      <c r="P1975" t="n">
        <v>14</v>
      </c>
      <c r="Q1975" t="inlineStr">
        <is>
          <t>SI</t>
        </is>
      </c>
      <c r="T1975" t="n">
        <v>12000</v>
      </c>
      <c r="V1975" t="n">
        <v>7.574109245612703</v>
      </c>
      <c r="W1975" s="12" t="n">
        <v>45026</v>
      </c>
      <c r="X1975" t="n">
        <v>7.5</v>
      </c>
      <c r="Y1975" s="12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2" t="n">
        <v>45019</v>
      </c>
      <c r="H1976" t="inlineStr"/>
      <c r="J1976" t="n">
        <v>1706</v>
      </c>
      <c r="L1976" t="n">
        <v>5.574109245612703</v>
      </c>
      <c r="M1976" s="12" t="n">
        <v>45024</v>
      </c>
      <c r="N1976" t="n">
        <v>5.5</v>
      </c>
      <c r="O1976" s="12" t="n">
        <v>45029</v>
      </c>
      <c r="P1976" t="n">
        <v>14</v>
      </c>
      <c r="Q1976" t="inlineStr">
        <is>
          <t>SI</t>
        </is>
      </c>
      <c r="T1976" t="n">
        <v>1706</v>
      </c>
      <c r="V1976" t="n">
        <v>7.574109245612703</v>
      </c>
      <c r="W1976" s="12" t="n">
        <v>45026</v>
      </c>
      <c r="X1976" t="n">
        <v>7.5</v>
      </c>
      <c r="Y1976" s="12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2" t="n">
        <v>45019</v>
      </c>
      <c r="H1977" t="inlineStr"/>
      <c r="J1977" t="n">
        <v>870</v>
      </c>
      <c r="L1977" t="n">
        <v>5.574109245612703</v>
      </c>
      <c r="M1977" s="12" t="n">
        <v>45024</v>
      </c>
      <c r="N1977" t="n">
        <v>5.5</v>
      </c>
      <c r="O1977" s="12" t="n">
        <v>45029</v>
      </c>
      <c r="P1977" t="n">
        <v>14</v>
      </c>
      <c r="Q1977" t="inlineStr">
        <is>
          <t>SI</t>
        </is>
      </c>
      <c r="T1977" t="n">
        <v>870</v>
      </c>
      <c r="V1977" t="n">
        <v>7.574109245612703</v>
      </c>
      <c r="W1977" s="12" t="n">
        <v>45026</v>
      </c>
      <c r="X1977" t="n">
        <v>7.5</v>
      </c>
      <c r="Y1977" s="12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2" t="n">
        <v>45019</v>
      </c>
      <c r="H1978" t="inlineStr"/>
      <c r="J1978" t="n">
        <v>2076</v>
      </c>
      <c r="L1978" t="n">
        <v>5.574109245612703</v>
      </c>
      <c r="M1978" s="12" t="n">
        <v>45024</v>
      </c>
      <c r="N1978" t="n">
        <v>5.5</v>
      </c>
      <c r="O1978" s="12" t="n">
        <v>45029</v>
      </c>
      <c r="P1978" t="n">
        <v>14</v>
      </c>
      <c r="Q1978" t="inlineStr">
        <is>
          <t>SI</t>
        </is>
      </c>
      <c r="T1978" t="n">
        <v>2076</v>
      </c>
      <c r="V1978" t="n">
        <v>7.574109245612703</v>
      </c>
      <c r="W1978" s="12" t="n">
        <v>45026</v>
      </c>
      <c r="X1978" t="n">
        <v>7.5</v>
      </c>
      <c r="Y1978" s="12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2" t="n">
        <v>45011</v>
      </c>
      <c r="H1979" t="inlineStr"/>
      <c r="J1979" t="n">
        <v>2000</v>
      </c>
      <c r="L1979" t="n">
        <v>4.830303030303031</v>
      </c>
      <c r="M1979" s="12" t="n">
        <v>45015</v>
      </c>
      <c r="N1979" t="n">
        <v>15</v>
      </c>
      <c r="O1979" s="12" t="n">
        <v>45030</v>
      </c>
      <c r="P1979" t="n">
        <v>13</v>
      </c>
      <c r="Q1979" t="inlineStr">
        <is>
          <t>SI</t>
        </is>
      </c>
      <c r="T1979" t="n">
        <v>2000</v>
      </c>
      <c r="V1979" t="n">
        <v>6.830303030303031</v>
      </c>
      <c r="W1979" s="12" t="n">
        <v>45017</v>
      </c>
      <c r="X1979" t="n">
        <v>17</v>
      </c>
      <c r="Y1979" s="12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2" t="n">
        <v>45011</v>
      </c>
      <c r="H1980" t="inlineStr"/>
      <c r="J1980" t="n">
        <v>2000</v>
      </c>
      <c r="L1980" t="n">
        <v>4.830303030303031</v>
      </c>
      <c r="M1980" s="12" t="n">
        <v>45015</v>
      </c>
      <c r="N1980" t="n">
        <v>15</v>
      </c>
      <c r="O1980" s="12" t="n">
        <v>45030</v>
      </c>
      <c r="P1980" t="n">
        <v>13</v>
      </c>
      <c r="Q1980" t="inlineStr">
        <is>
          <t>SI</t>
        </is>
      </c>
      <c r="T1980" t="n">
        <v>2000</v>
      </c>
      <c r="V1980" t="n">
        <v>6.830303030303031</v>
      </c>
      <c r="W1980" s="12" t="n">
        <v>45017</v>
      </c>
      <c r="X1980" t="n">
        <v>17</v>
      </c>
      <c r="Y1980" s="12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2" t="n">
        <v>45011</v>
      </c>
      <c r="H1981" t="inlineStr"/>
      <c r="J1981" t="n">
        <v>5000</v>
      </c>
      <c r="L1981" t="n">
        <v>4.830303030303031</v>
      </c>
      <c r="M1981" s="12" t="n">
        <v>45015</v>
      </c>
      <c r="N1981" t="n">
        <v>15</v>
      </c>
      <c r="O1981" s="12" t="n">
        <v>45030</v>
      </c>
      <c r="P1981" t="n">
        <v>13</v>
      </c>
      <c r="Q1981" t="inlineStr">
        <is>
          <t>SI</t>
        </is>
      </c>
      <c r="T1981" t="n">
        <v>5000</v>
      </c>
      <c r="V1981" t="n">
        <v>6.830303030303031</v>
      </c>
      <c r="W1981" s="12" t="n">
        <v>45017</v>
      </c>
      <c r="X1981" t="n">
        <v>17</v>
      </c>
      <c r="Y1981" s="12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2" t="n">
        <v>45011</v>
      </c>
      <c r="H1982" t="inlineStr"/>
      <c r="J1982" t="n">
        <v>7000</v>
      </c>
      <c r="L1982" t="n">
        <v>4.830303030303031</v>
      </c>
      <c r="M1982" s="12" t="n">
        <v>45015</v>
      </c>
      <c r="N1982" t="n">
        <v>15</v>
      </c>
      <c r="O1982" s="12" t="n">
        <v>45030</v>
      </c>
      <c r="P1982" t="n">
        <v>13</v>
      </c>
      <c r="Q1982" t="inlineStr">
        <is>
          <t>SI</t>
        </is>
      </c>
      <c r="T1982" t="n">
        <v>7000</v>
      </c>
      <c r="V1982" t="n">
        <v>6.830303030303031</v>
      </c>
      <c r="W1982" s="12" t="n">
        <v>45017</v>
      </c>
      <c r="X1982" t="n">
        <v>17</v>
      </c>
      <c r="Y1982" s="12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2" t="n">
        <v>45011</v>
      </c>
      <c r="H1983" t="inlineStr"/>
      <c r="J1983" t="n">
        <v>5000</v>
      </c>
      <c r="L1983" t="n">
        <v>4.830303030303031</v>
      </c>
      <c r="M1983" s="12" t="n">
        <v>45015</v>
      </c>
      <c r="N1983" t="n">
        <v>15</v>
      </c>
      <c r="O1983" s="12" t="n">
        <v>45030</v>
      </c>
      <c r="P1983" t="n">
        <v>13</v>
      </c>
      <c r="Q1983" t="inlineStr">
        <is>
          <t>SI</t>
        </is>
      </c>
      <c r="T1983" t="n">
        <v>5000</v>
      </c>
      <c r="V1983" t="n">
        <v>6.830303030303031</v>
      </c>
      <c r="W1983" s="12" t="n">
        <v>45017</v>
      </c>
      <c r="X1983" t="n">
        <v>17</v>
      </c>
      <c r="Y1983" s="12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2" t="n">
        <v>45011</v>
      </c>
      <c r="H1984" t="inlineStr"/>
      <c r="J1984" t="n">
        <v>2000</v>
      </c>
      <c r="L1984" t="n">
        <v>4.830303030303031</v>
      </c>
      <c r="M1984" s="12" t="n">
        <v>45015</v>
      </c>
      <c r="N1984" t="n">
        <v>15</v>
      </c>
      <c r="O1984" s="12" t="n">
        <v>45030</v>
      </c>
      <c r="P1984" t="n">
        <v>13</v>
      </c>
      <c r="Q1984" t="inlineStr">
        <is>
          <t>SI</t>
        </is>
      </c>
      <c r="T1984" t="n">
        <v>2000</v>
      </c>
      <c r="V1984" t="n">
        <v>6.830303030303031</v>
      </c>
      <c r="W1984" s="12" t="n">
        <v>45017</v>
      </c>
      <c r="X1984" t="n">
        <v>17</v>
      </c>
      <c r="Y1984" s="12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2" t="n">
        <v>45011</v>
      </c>
      <c r="H1985" t="inlineStr"/>
      <c r="J1985" t="n">
        <v>1000</v>
      </c>
      <c r="L1985" t="n">
        <v>4.830303030303031</v>
      </c>
      <c r="M1985" s="12" t="n">
        <v>45015</v>
      </c>
      <c r="N1985" t="n">
        <v>15</v>
      </c>
      <c r="O1985" s="12" t="n">
        <v>45030</v>
      </c>
      <c r="P1985" t="n">
        <v>13</v>
      </c>
      <c r="Q1985" t="inlineStr">
        <is>
          <t>SI</t>
        </is>
      </c>
      <c r="T1985" t="n">
        <v>1000</v>
      </c>
      <c r="V1985" t="n">
        <v>6.830303030303031</v>
      </c>
      <c r="W1985" s="12" t="n">
        <v>45017</v>
      </c>
      <c r="X1985" t="n">
        <v>17</v>
      </c>
      <c r="Y1985" s="12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2" t="n">
        <v>45018</v>
      </c>
      <c r="H1986" t="inlineStr"/>
      <c r="J1986" t="n">
        <v>13600</v>
      </c>
      <c r="L1986" t="n">
        <v>5.574109245612703</v>
      </c>
      <c r="M1986" s="12" t="n">
        <v>45023</v>
      </c>
      <c r="N1986" t="n">
        <v>5.5</v>
      </c>
      <c r="O1986" s="12" t="n">
        <v>45028</v>
      </c>
      <c r="P1986" t="n">
        <v>15</v>
      </c>
      <c r="Q1986" t="inlineStr">
        <is>
          <t>SI</t>
        </is>
      </c>
      <c r="T1986" t="n">
        <v>13600</v>
      </c>
      <c r="V1986" t="n">
        <v>7.574109245612703</v>
      </c>
      <c r="W1986" s="12" t="n">
        <v>45025</v>
      </c>
      <c r="X1986" t="n">
        <v>7.5</v>
      </c>
      <c r="Y1986" s="12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2" t="n">
        <v>45018</v>
      </c>
      <c r="H1987" t="inlineStr"/>
      <c r="J1987" t="n">
        <v>10185</v>
      </c>
      <c r="L1987" t="n">
        <v>5.574109245612703</v>
      </c>
      <c r="M1987" s="12" t="n">
        <v>45023</v>
      </c>
      <c r="N1987" t="n">
        <v>5.5</v>
      </c>
      <c r="O1987" s="12" t="n">
        <v>45028</v>
      </c>
      <c r="P1987" t="n">
        <v>15</v>
      </c>
      <c r="Q1987" t="inlineStr">
        <is>
          <t>SI</t>
        </is>
      </c>
      <c r="T1987" t="n">
        <v>10185</v>
      </c>
      <c r="V1987" t="n">
        <v>7.574109245612703</v>
      </c>
      <c r="W1987" s="12" t="n">
        <v>45025</v>
      </c>
      <c r="X1987" t="n">
        <v>7.5</v>
      </c>
      <c r="Y1987" s="12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2" t="n">
        <v>45014</v>
      </c>
      <c r="H1988" t="inlineStr"/>
      <c r="J1988" t="n">
        <v>25000</v>
      </c>
      <c r="L1988" t="n">
        <v>5.574109245612703</v>
      </c>
      <c r="M1988" s="12" t="n">
        <v>45019</v>
      </c>
      <c r="N1988" t="n">
        <v>5.5</v>
      </c>
      <c r="O1988" s="12" t="n">
        <v>45024</v>
      </c>
      <c r="P1988" t="n">
        <v>18</v>
      </c>
      <c r="Q1988" t="inlineStr">
        <is>
          <t>SI</t>
        </is>
      </c>
      <c r="T1988" t="n">
        <v>25000</v>
      </c>
      <c r="V1988" t="n">
        <v>7.574109245612703</v>
      </c>
      <c r="W1988" s="12" t="n">
        <v>45021</v>
      </c>
      <c r="X1988" t="n">
        <v>7.5</v>
      </c>
      <c r="Y1988" s="12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2" t="n">
        <v>45026</v>
      </c>
      <c r="H1989" t="inlineStr"/>
      <c r="J1989" t="n">
        <v>24004.08864</v>
      </c>
      <c r="L1989" t="n">
        <v>7.5</v>
      </c>
      <c r="M1989" s="12" t="n">
        <v>45033</v>
      </c>
      <c r="N1989" t="n">
        <v>9.5</v>
      </c>
      <c r="O1989" s="12" t="n">
        <v>45042</v>
      </c>
      <c r="P1989" t="n">
        <v>3</v>
      </c>
      <c r="Q1989" t="inlineStr">
        <is>
          <t>SI</t>
        </is>
      </c>
      <c r="T1989" t="n">
        <v>24004.08864</v>
      </c>
      <c r="V1989" t="n">
        <v>9.5</v>
      </c>
      <c r="W1989" s="12" t="n">
        <v>45035</v>
      </c>
      <c r="X1989" t="n">
        <v>11.5</v>
      </c>
      <c r="Y1989" s="12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2" t="n">
        <v>45019</v>
      </c>
      <c r="H1990" t="inlineStr"/>
      <c r="J1990" t="n">
        <v>24022.23232</v>
      </c>
      <c r="L1990" t="n">
        <v>7.5</v>
      </c>
      <c r="M1990" s="12" t="n">
        <v>45026</v>
      </c>
      <c r="N1990" t="n">
        <v>9.5</v>
      </c>
      <c r="O1990" s="12" t="n">
        <v>45035</v>
      </c>
      <c r="P1990" t="n">
        <v>9</v>
      </c>
      <c r="Q1990" t="inlineStr">
        <is>
          <t>SI</t>
        </is>
      </c>
      <c r="T1990" t="n">
        <v>24022.23232</v>
      </c>
      <c r="V1990" t="n">
        <v>9.5</v>
      </c>
      <c r="W1990" s="12" t="n">
        <v>45028</v>
      </c>
      <c r="X1990" t="n">
        <v>11.5</v>
      </c>
      <c r="Y1990" s="12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2" t="n">
        <v>44990</v>
      </c>
      <c r="H1991" t="inlineStr"/>
      <c r="I1991" t="n">
        <v>24017.36</v>
      </c>
      <c r="L1991" t="n">
        <v>5.449612403100775</v>
      </c>
      <c r="M1991" s="12" t="n">
        <v>44995</v>
      </c>
      <c r="N1991" t="n">
        <v>10</v>
      </c>
      <c r="O1991" s="12" t="n">
        <v>45005</v>
      </c>
      <c r="P1991" t="n">
        <v>9</v>
      </c>
      <c r="Q1991" t="inlineStr">
        <is>
          <t>SI</t>
        </is>
      </c>
      <c r="S1991" t="n">
        <v>24017.36</v>
      </c>
      <c r="V1991" t="n">
        <v>7.449612403100775</v>
      </c>
      <c r="W1991" s="12" t="n">
        <v>44997</v>
      </c>
      <c r="X1991" t="n">
        <v>12</v>
      </c>
      <c r="Y1991" s="12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2" t="n">
        <v>45014</v>
      </c>
      <c r="H1992" t="inlineStr"/>
      <c r="J1992" t="n">
        <v>19958.048</v>
      </c>
      <c r="L1992" t="n">
        <v>7.5</v>
      </c>
      <c r="M1992" s="12" t="n">
        <v>45021</v>
      </c>
      <c r="N1992" t="n">
        <v>9.5</v>
      </c>
      <c r="O1992" s="12" t="n">
        <v>45030</v>
      </c>
      <c r="P1992" t="n">
        <v>13</v>
      </c>
      <c r="Q1992" t="inlineStr">
        <is>
          <t>SI</t>
        </is>
      </c>
      <c r="T1992" t="n">
        <v>19958.048</v>
      </c>
      <c r="V1992" t="n">
        <v>9.5</v>
      </c>
      <c r="W1992" s="12" t="n">
        <v>45023</v>
      </c>
      <c r="X1992" t="n">
        <v>11.5</v>
      </c>
      <c r="Y1992" s="12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2" t="n">
        <v>45014</v>
      </c>
      <c r="H1993" t="inlineStr"/>
      <c r="J1993" t="n">
        <v>24000</v>
      </c>
      <c r="L1993" t="n">
        <v>5.574109245612703</v>
      </c>
      <c r="M1993" s="12" t="n">
        <v>45019</v>
      </c>
      <c r="N1993" t="n">
        <v>5.5</v>
      </c>
      <c r="O1993" s="12" t="n">
        <v>45024</v>
      </c>
      <c r="P1993" t="n">
        <v>18</v>
      </c>
      <c r="Q1993" t="inlineStr">
        <is>
          <t>SI</t>
        </is>
      </c>
      <c r="T1993" t="n">
        <v>24000</v>
      </c>
      <c r="V1993" t="n">
        <v>7.574109245612703</v>
      </c>
      <c r="W1993" s="12" t="n">
        <v>45021</v>
      </c>
      <c r="X1993" t="n">
        <v>7.5</v>
      </c>
      <c r="Y1993" s="12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2" t="n">
        <v>45014</v>
      </c>
      <c r="H1994" t="inlineStr"/>
      <c r="J1994" t="n">
        <v>18143.68</v>
      </c>
      <c r="L1994" t="n">
        <v>7.5</v>
      </c>
      <c r="M1994" s="12" t="n">
        <v>45021</v>
      </c>
      <c r="N1994" t="n">
        <v>9.5</v>
      </c>
      <c r="O1994" s="12" t="n">
        <v>45030</v>
      </c>
      <c r="P1994" t="n">
        <v>13</v>
      </c>
      <c r="Q1994" t="inlineStr">
        <is>
          <t>SI</t>
        </is>
      </c>
      <c r="T1994" t="n">
        <v>18143.68</v>
      </c>
      <c r="V1994" t="n">
        <v>9.5</v>
      </c>
      <c r="W1994" s="12" t="n">
        <v>45023</v>
      </c>
      <c r="X1994" t="n">
        <v>11.5</v>
      </c>
      <c r="Y1994" s="12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2" t="n">
        <v>44990</v>
      </c>
      <c r="H1995" t="inlineStr"/>
      <c r="I1995" t="n">
        <v>24018.02</v>
      </c>
      <c r="L1995" t="n">
        <v>5.449612403100775</v>
      </c>
      <c r="M1995" s="12" t="n">
        <v>44995</v>
      </c>
      <c r="N1995" t="n">
        <v>10</v>
      </c>
      <c r="O1995" s="12" t="n">
        <v>45005</v>
      </c>
      <c r="P1995" t="n">
        <v>9</v>
      </c>
      <c r="Q1995" t="inlineStr">
        <is>
          <t>SI</t>
        </is>
      </c>
      <c r="S1995" t="n">
        <v>24018.02</v>
      </c>
      <c r="V1995" t="n">
        <v>7.449612403100775</v>
      </c>
      <c r="W1995" s="12" t="n">
        <v>44997</v>
      </c>
      <c r="X1995" t="n">
        <v>12</v>
      </c>
      <c r="Y1995" s="12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2" t="n">
        <v>45014</v>
      </c>
      <c r="H1996" t="inlineStr"/>
      <c r="J1996" t="n">
        <v>24006.35206</v>
      </c>
      <c r="L1996" t="n">
        <v>7.5</v>
      </c>
      <c r="M1996" s="12" t="n">
        <v>45021</v>
      </c>
      <c r="N1996" t="n">
        <v>9.5</v>
      </c>
      <c r="O1996" s="12" t="n">
        <v>45030</v>
      </c>
      <c r="P1996" t="n">
        <v>13</v>
      </c>
      <c r="Q1996" t="inlineStr">
        <is>
          <t>SI</t>
        </is>
      </c>
      <c r="T1996" t="n">
        <v>24006.35206</v>
      </c>
      <c r="V1996" t="n">
        <v>9.5</v>
      </c>
      <c r="W1996" s="12" t="n">
        <v>45023</v>
      </c>
      <c r="X1996" t="n">
        <v>11.5</v>
      </c>
      <c r="Y1996" s="12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2" t="n">
        <v>45018</v>
      </c>
      <c r="H1997" t="inlineStr"/>
      <c r="J1997" t="n">
        <v>24000</v>
      </c>
      <c r="L1997" t="n">
        <v>5.574109245612703</v>
      </c>
      <c r="M1997" s="12" t="n">
        <v>45023</v>
      </c>
      <c r="N1997" t="n">
        <v>5.5</v>
      </c>
      <c r="O1997" s="12" t="n">
        <v>45028</v>
      </c>
      <c r="P1997" t="n">
        <v>15</v>
      </c>
      <c r="Q1997" t="inlineStr">
        <is>
          <t>SI</t>
        </is>
      </c>
      <c r="T1997" t="n">
        <v>24000</v>
      </c>
      <c r="V1997" t="n">
        <v>7.574109245612703</v>
      </c>
      <c r="W1997" s="12" t="n">
        <v>45025</v>
      </c>
      <c r="X1997" t="n">
        <v>7.5</v>
      </c>
      <c r="Y1997" s="12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2" t="n">
        <v>44990</v>
      </c>
      <c r="H1998" t="inlineStr"/>
      <c r="I1998" t="n">
        <v>24010.51</v>
      </c>
      <c r="L1998" t="n">
        <v>5.449612403100775</v>
      </c>
      <c r="M1998" s="12" t="n">
        <v>44995</v>
      </c>
      <c r="N1998" t="n">
        <v>10</v>
      </c>
      <c r="O1998" s="12" t="n">
        <v>45005</v>
      </c>
      <c r="P1998" t="n">
        <v>9</v>
      </c>
      <c r="Q1998" t="inlineStr">
        <is>
          <t>SI</t>
        </is>
      </c>
      <c r="S1998" t="n">
        <v>24010.51</v>
      </c>
      <c r="V1998" t="n">
        <v>7.449612403100775</v>
      </c>
      <c r="W1998" s="12" t="n">
        <v>44997</v>
      </c>
      <c r="X1998" t="n">
        <v>12</v>
      </c>
      <c r="Y1998" s="12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2" t="n">
        <v>44990</v>
      </c>
      <c r="H1999" t="inlineStr"/>
      <c r="I1999" t="n">
        <v>24009.65</v>
      </c>
      <c r="L1999" t="n">
        <v>5.449612403100775</v>
      </c>
      <c r="M1999" s="12" t="n">
        <v>44995</v>
      </c>
      <c r="N1999" t="n">
        <v>10</v>
      </c>
      <c r="O1999" s="12" t="n">
        <v>45005</v>
      </c>
      <c r="P1999" t="n">
        <v>9</v>
      </c>
      <c r="Q1999" t="inlineStr">
        <is>
          <t>SI</t>
        </is>
      </c>
      <c r="S1999" t="n">
        <v>24009.65</v>
      </c>
      <c r="V1999" t="n">
        <v>7.449612403100775</v>
      </c>
      <c r="W1999" s="12" t="n">
        <v>44997</v>
      </c>
      <c r="X1999" t="n">
        <v>12</v>
      </c>
      <c r="Y1999" s="12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2" t="n">
        <v>45033</v>
      </c>
      <c r="H2000" t="inlineStr"/>
      <c r="K2000" t="n">
        <v>2016.73</v>
      </c>
      <c r="L2000" t="n">
        <v>4.830303030303031</v>
      </c>
      <c r="M2000" s="12" t="n">
        <v>45037</v>
      </c>
      <c r="N2000" t="n">
        <v>15</v>
      </c>
      <c r="O2000" s="13" t="n">
        <v>45052</v>
      </c>
      <c r="P2000" t="n">
        <v>20</v>
      </c>
      <c r="Q2000" t="inlineStr">
        <is>
          <t>SI</t>
        </is>
      </c>
      <c r="U2000" s="14" t="n">
        <v>2016.73</v>
      </c>
      <c r="V2000" t="n">
        <v>6.830303030303031</v>
      </c>
      <c r="W2000" s="12" t="n">
        <v>45039</v>
      </c>
      <c r="X2000" t="n">
        <v>17</v>
      </c>
      <c r="Y2000" s="12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2" t="n">
        <v>45033</v>
      </c>
      <c r="H2001" t="inlineStr"/>
      <c r="K2001" t="n">
        <v>5002.96</v>
      </c>
      <c r="L2001" t="n">
        <v>4.830303030303031</v>
      </c>
      <c r="M2001" s="12" t="n">
        <v>45037</v>
      </c>
      <c r="N2001" t="n">
        <v>15</v>
      </c>
      <c r="O2001" s="13" t="n">
        <v>45052</v>
      </c>
      <c r="P2001" t="n">
        <v>20</v>
      </c>
      <c r="Q2001" t="inlineStr">
        <is>
          <t>SI</t>
        </is>
      </c>
      <c r="U2001" s="14" t="n">
        <v>5002.96</v>
      </c>
      <c r="V2001" t="n">
        <v>6.830303030303031</v>
      </c>
      <c r="W2001" s="12" t="n">
        <v>45039</v>
      </c>
      <c r="X2001" t="n">
        <v>17</v>
      </c>
      <c r="Y2001" s="12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2" t="n">
        <v>45033</v>
      </c>
      <c r="H2002" t="inlineStr"/>
      <c r="K2002" t="n">
        <v>7002.14</v>
      </c>
      <c r="L2002" t="n">
        <v>4.830303030303031</v>
      </c>
      <c r="M2002" s="12" t="n">
        <v>45037</v>
      </c>
      <c r="N2002" t="n">
        <v>15</v>
      </c>
      <c r="O2002" s="13" t="n">
        <v>45052</v>
      </c>
      <c r="P2002" t="n">
        <v>20</v>
      </c>
      <c r="Q2002" t="inlineStr">
        <is>
          <t>SI</t>
        </is>
      </c>
      <c r="U2002" s="14" t="n">
        <v>7002.14</v>
      </c>
      <c r="V2002" t="n">
        <v>6.830303030303031</v>
      </c>
      <c r="W2002" s="12" t="n">
        <v>45039</v>
      </c>
      <c r="X2002" t="n">
        <v>17</v>
      </c>
      <c r="Y2002" s="12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2" t="n">
        <v>45033</v>
      </c>
      <c r="H2003" t="inlineStr"/>
      <c r="K2003" t="n">
        <v>10060.2</v>
      </c>
      <c r="L2003" t="n">
        <v>4.830303030303031</v>
      </c>
      <c r="M2003" s="12" t="n">
        <v>45037</v>
      </c>
      <c r="N2003" t="n">
        <v>15</v>
      </c>
      <c r="O2003" s="13" t="n">
        <v>45052</v>
      </c>
      <c r="P2003" t="n">
        <v>20</v>
      </c>
      <c r="Q2003" t="inlineStr">
        <is>
          <t>SI</t>
        </is>
      </c>
      <c r="U2003" s="14" t="n">
        <v>10060.2</v>
      </c>
      <c r="V2003" t="n">
        <v>6.830303030303031</v>
      </c>
      <c r="W2003" s="12" t="n">
        <v>45039</v>
      </c>
      <c r="X2003" t="n">
        <v>17</v>
      </c>
      <c r="Y2003" s="12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2" t="n">
        <v>45011</v>
      </c>
      <c r="H2004" t="inlineStr"/>
      <c r="J2004" t="n">
        <v>24000</v>
      </c>
      <c r="L2004" t="n">
        <v>4.830303030303031</v>
      </c>
      <c r="M2004" s="12" t="n">
        <v>45015</v>
      </c>
      <c r="N2004" t="n">
        <v>15</v>
      </c>
      <c r="O2004" s="12" t="n">
        <v>45030</v>
      </c>
      <c r="P2004" t="n">
        <v>13</v>
      </c>
      <c r="Q2004" t="inlineStr">
        <is>
          <t>SI</t>
        </is>
      </c>
      <c r="T2004" t="n">
        <v>24000</v>
      </c>
      <c r="V2004" t="n">
        <v>6.830303030303031</v>
      </c>
      <c r="W2004" s="12" t="n">
        <v>45017</v>
      </c>
      <c r="X2004" t="n">
        <v>17</v>
      </c>
      <c r="Y2004" s="12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2" t="n">
        <v>45018</v>
      </c>
      <c r="H2005" t="inlineStr"/>
      <c r="J2005" t="n">
        <v>24022.23232</v>
      </c>
      <c r="L2005" t="n">
        <v>7.5</v>
      </c>
      <c r="M2005" s="12" t="n">
        <v>45025</v>
      </c>
      <c r="N2005" t="n">
        <v>9.5</v>
      </c>
      <c r="O2005" s="12" t="n">
        <v>45034</v>
      </c>
      <c r="P2005" t="n">
        <v>10</v>
      </c>
      <c r="Q2005" t="inlineStr">
        <is>
          <t>SI</t>
        </is>
      </c>
      <c r="T2005" t="n">
        <v>24022.23232</v>
      </c>
      <c r="V2005" t="n">
        <v>9.5</v>
      </c>
      <c r="W2005" s="12" t="n">
        <v>45027</v>
      </c>
      <c r="X2005" t="n">
        <v>11.5</v>
      </c>
      <c r="Y2005" s="12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2" t="n">
        <v>45019</v>
      </c>
      <c r="H2006" t="inlineStr"/>
      <c r="J2006" t="n">
        <v>24022.23232</v>
      </c>
      <c r="L2006" t="n">
        <v>7.5</v>
      </c>
      <c r="M2006" s="12" t="n">
        <v>45026</v>
      </c>
      <c r="N2006" t="n">
        <v>9.5</v>
      </c>
      <c r="O2006" s="12" t="n">
        <v>45035</v>
      </c>
      <c r="P2006" t="n">
        <v>9</v>
      </c>
      <c r="Q2006" t="inlineStr">
        <is>
          <t>SI</t>
        </is>
      </c>
      <c r="T2006" t="n">
        <v>24022.23232</v>
      </c>
      <c r="V2006" t="n">
        <v>9.5</v>
      </c>
      <c r="W2006" s="12" t="n">
        <v>45028</v>
      </c>
      <c r="X2006" t="n">
        <v>11.5</v>
      </c>
      <c r="Y2006" s="12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2" t="n">
        <v>45007</v>
      </c>
      <c r="H2007" t="inlineStr"/>
      <c r="J2007" t="n">
        <v>19958.048</v>
      </c>
      <c r="L2007" t="n">
        <v>7.5</v>
      </c>
      <c r="M2007" s="12" t="n">
        <v>45014</v>
      </c>
      <c r="N2007" t="n">
        <v>9.5</v>
      </c>
      <c r="O2007" s="12" t="n">
        <v>45023</v>
      </c>
      <c r="P2007" t="n">
        <v>19</v>
      </c>
      <c r="Q2007" t="inlineStr">
        <is>
          <t>SI</t>
        </is>
      </c>
      <c r="T2007" t="n">
        <v>19958.048</v>
      </c>
      <c r="V2007" t="n">
        <v>9.5</v>
      </c>
      <c r="W2007" s="12" t="n">
        <v>45016</v>
      </c>
      <c r="X2007" t="n">
        <v>11.5</v>
      </c>
      <c r="Y2007" s="12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2" t="n">
        <v>44990</v>
      </c>
      <c r="H2008" t="inlineStr"/>
      <c r="I2008" t="n">
        <v>23999.22</v>
      </c>
      <c r="L2008" t="n">
        <v>5.449612403100775</v>
      </c>
      <c r="M2008" s="12" t="n">
        <v>44995</v>
      </c>
      <c r="N2008" t="n">
        <v>10</v>
      </c>
      <c r="O2008" s="12" t="n">
        <v>45005</v>
      </c>
      <c r="P2008" t="n">
        <v>9</v>
      </c>
      <c r="Q2008" t="inlineStr">
        <is>
          <t>SI</t>
        </is>
      </c>
      <c r="S2008" t="n">
        <v>23999.22</v>
      </c>
      <c r="V2008" t="n">
        <v>7.449612403100775</v>
      </c>
      <c r="W2008" s="12" t="n">
        <v>44997</v>
      </c>
      <c r="X2008" t="n">
        <v>12</v>
      </c>
      <c r="Y2008" s="12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2" t="n">
        <v>44990</v>
      </c>
      <c r="H2009" t="inlineStr"/>
      <c r="I2009" t="n">
        <v>24000</v>
      </c>
      <c r="L2009" t="n">
        <v>5.449612403100775</v>
      </c>
      <c r="M2009" s="12" t="n">
        <v>44995</v>
      </c>
      <c r="N2009" t="n">
        <v>10</v>
      </c>
      <c r="O2009" s="12" t="n">
        <v>45005</v>
      </c>
      <c r="P2009" t="n">
        <v>9</v>
      </c>
      <c r="Q2009" t="inlineStr">
        <is>
          <t>SI</t>
        </is>
      </c>
      <c r="S2009" t="n">
        <v>24000</v>
      </c>
      <c r="V2009" t="n">
        <v>7.449612403100775</v>
      </c>
      <c r="W2009" s="12" t="n">
        <v>44997</v>
      </c>
      <c r="X2009" t="n">
        <v>12</v>
      </c>
      <c r="Y2009" s="12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2" t="n">
        <v>45000</v>
      </c>
      <c r="H2010" t="inlineStr"/>
      <c r="I2010" t="n">
        <v>24003.29</v>
      </c>
      <c r="L2010" t="n">
        <v>5.449612403100775</v>
      </c>
      <c r="M2010" s="12" t="n">
        <v>45005</v>
      </c>
      <c r="N2010" t="n">
        <v>10</v>
      </c>
      <c r="O2010" s="12" t="n">
        <v>45015</v>
      </c>
      <c r="P2010" t="n">
        <v>1</v>
      </c>
      <c r="Q2010" t="inlineStr">
        <is>
          <t>Mes 4</t>
        </is>
      </c>
      <c r="S2010" t="n">
        <v>24003.29</v>
      </c>
      <c r="V2010" t="n">
        <v>7.449612403100775</v>
      </c>
      <c r="W2010" s="12" t="n">
        <v>45007</v>
      </c>
      <c r="X2010" t="n">
        <v>12</v>
      </c>
      <c r="Y2010" s="12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2" t="n">
        <v>44990</v>
      </c>
      <c r="H2011" t="inlineStr"/>
      <c r="I2011" t="n">
        <v>20400</v>
      </c>
      <c r="L2011" t="n">
        <v>5.449612403100775</v>
      </c>
      <c r="M2011" s="12" t="n">
        <v>44995</v>
      </c>
      <c r="N2011" t="n">
        <v>10</v>
      </c>
      <c r="O2011" s="12" t="n">
        <v>45005</v>
      </c>
      <c r="P2011" t="n">
        <v>9</v>
      </c>
      <c r="Q2011" t="inlineStr">
        <is>
          <t>SI</t>
        </is>
      </c>
      <c r="S2011" t="n">
        <v>20400</v>
      </c>
      <c r="V2011" t="n">
        <v>7.449612403100775</v>
      </c>
      <c r="W2011" s="12" t="n">
        <v>44997</v>
      </c>
      <c r="X2011" t="n">
        <v>12</v>
      </c>
      <c r="Y2011" s="12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2" t="n">
        <v>45014</v>
      </c>
      <c r="H2012" t="inlineStr"/>
      <c r="J2012" t="n">
        <v>19958.048</v>
      </c>
      <c r="L2012" t="n">
        <v>7.5</v>
      </c>
      <c r="M2012" s="12" t="n">
        <v>45021</v>
      </c>
      <c r="N2012" t="n">
        <v>9.5</v>
      </c>
      <c r="O2012" s="12" t="n">
        <v>45030</v>
      </c>
      <c r="P2012" t="n">
        <v>13</v>
      </c>
      <c r="Q2012" t="inlineStr">
        <is>
          <t>SI</t>
        </is>
      </c>
      <c r="T2012" t="n">
        <v>19958.048</v>
      </c>
      <c r="V2012" t="n">
        <v>9.5</v>
      </c>
      <c r="W2012" s="12" t="n">
        <v>45023</v>
      </c>
      <c r="X2012" t="n">
        <v>11.5</v>
      </c>
      <c r="Y2012" s="12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2" t="n">
        <v>45014</v>
      </c>
      <c r="H2013" t="inlineStr"/>
      <c r="J2013" t="n">
        <v>9979.023999999999</v>
      </c>
      <c r="L2013" t="n">
        <v>7.5</v>
      </c>
      <c r="M2013" s="12" t="n">
        <v>45021</v>
      </c>
      <c r="N2013" t="n">
        <v>9.5</v>
      </c>
      <c r="O2013" s="12" t="n">
        <v>45030</v>
      </c>
      <c r="P2013" t="n">
        <v>13</v>
      </c>
      <c r="Q2013" t="inlineStr">
        <is>
          <t>SI</t>
        </is>
      </c>
      <c r="T2013" t="n">
        <v>9979.023999999999</v>
      </c>
      <c r="V2013" t="n">
        <v>9.5</v>
      </c>
      <c r="W2013" s="12" t="n">
        <v>45023</v>
      </c>
      <c r="X2013" t="n">
        <v>11.5</v>
      </c>
      <c r="Y2013" s="12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2" t="n">
        <v>45014</v>
      </c>
      <c r="H2014" t="inlineStr"/>
      <c r="J2014" t="n">
        <v>9979.023999999999</v>
      </c>
      <c r="L2014" t="n">
        <v>7.5</v>
      </c>
      <c r="M2014" s="12" t="n">
        <v>45021</v>
      </c>
      <c r="N2014" t="n">
        <v>9.5</v>
      </c>
      <c r="O2014" s="12" t="n">
        <v>45030</v>
      </c>
      <c r="P2014" t="n">
        <v>13</v>
      </c>
      <c r="Q2014" t="inlineStr">
        <is>
          <t>SI</t>
        </is>
      </c>
      <c r="T2014" t="n">
        <v>9979.023999999999</v>
      </c>
      <c r="V2014" t="n">
        <v>9.5</v>
      </c>
      <c r="W2014" s="12" t="n">
        <v>45023</v>
      </c>
      <c r="X2014" t="n">
        <v>11.5</v>
      </c>
      <c r="Y2014" s="12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2" t="n">
        <v>45012</v>
      </c>
      <c r="H2015" t="inlineStr"/>
      <c r="J2015" t="n">
        <v>19958.048</v>
      </c>
      <c r="L2015" t="n">
        <v>7.5</v>
      </c>
      <c r="M2015" s="12" t="n">
        <v>45019</v>
      </c>
      <c r="N2015" t="n">
        <v>9.5</v>
      </c>
      <c r="O2015" s="12" t="n">
        <v>45028</v>
      </c>
      <c r="P2015" t="n">
        <v>15</v>
      </c>
      <c r="Q2015" t="inlineStr">
        <is>
          <t>SI</t>
        </is>
      </c>
      <c r="T2015" t="n">
        <v>19958.048</v>
      </c>
      <c r="V2015" t="n">
        <v>9.5</v>
      </c>
      <c r="W2015" s="12" t="n">
        <v>45021</v>
      </c>
      <c r="X2015" t="n">
        <v>11.5</v>
      </c>
      <c r="Y2015" s="12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2" t="n">
        <v>45014</v>
      </c>
      <c r="H2016" t="inlineStr"/>
      <c r="J2016" t="n">
        <v>19958.048</v>
      </c>
      <c r="L2016" t="n">
        <v>7.5</v>
      </c>
      <c r="M2016" s="12" t="n">
        <v>45021</v>
      </c>
      <c r="N2016" t="n">
        <v>9.5</v>
      </c>
      <c r="O2016" s="12" t="n">
        <v>45030</v>
      </c>
      <c r="P2016" t="n">
        <v>13</v>
      </c>
      <c r="Q2016" t="inlineStr">
        <is>
          <t>SI</t>
        </is>
      </c>
      <c r="T2016" t="n">
        <v>19958.048</v>
      </c>
      <c r="V2016" t="n">
        <v>9.5</v>
      </c>
      <c r="W2016" s="12" t="n">
        <v>45023</v>
      </c>
      <c r="X2016" t="n">
        <v>11.5</v>
      </c>
      <c r="Y2016" s="12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2" t="n">
        <v>45014</v>
      </c>
      <c r="H2017" t="inlineStr"/>
      <c r="J2017" t="n">
        <v>19958.048</v>
      </c>
      <c r="L2017" t="n">
        <v>7.5</v>
      </c>
      <c r="M2017" s="12" t="n">
        <v>45021</v>
      </c>
      <c r="N2017" t="n">
        <v>9.5</v>
      </c>
      <c r="O2017" s="12" t="n">
        <v>45030</v>
      </c>
      <c r="P2017" t="n">
        <v>13</v>
      </c>
      <c r="Q2017" t="inlineStr">
        <is>
          <t>SI</t>
        </is>
      </c>
      <c r="T2017" t="n">
        <v>19958.048</v>
      </c>
      <c r="V2017" t="n">
        <v>9.5</v>
      </c>
      <c r="W2017" s="12" t="n">
        <v>45023</v>
      </c>
      <c r="X2017" t="n">
        <v>11.5</v>
      </c>
      <c r="Y2017" s="12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2" t="n">
        <v>45018</v>
      </c>
      <c r="H2018" t="inlineStr"/>
      <c r="J2018" t="n">
        <v>21660</v>
      </c>
      <c r="L2018" t="n">
        <v>5.574109245612703</v>
      </c>
      <c r="M2018" s="12" t="n">
        <v>45023</v>
      </c>
      <c r="N2018" t="n">
        <v>5.5</v>
      </c>
      <c r="O2018" s="12" t="n">
        <v>45028</v>
      </c>
      <c r="P2018" t="n">
        <v>15</v>
      </c>
      <c r="Q2018" t="inlineStr">
        <is>
          <t>SI</t>
        </is>
      </c>
      <c r="T2018" t="n">
        <v>21660</v>
      </c>
      <c r="V2018" t="n">
        <v>7.574109245612703</v>
      </c>
      <c r="W2018" s="12" t="n">
        <v>45025</v>
      </c>
      <c r="X2018" t="n">
        <v>7.5</v>
      </c>
      <c r="Y2018" s="12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2" t="n">
        <v>45018</v>
      </c>
      <c r="H2019" t="inlineStr"/>
      <c r="J2019" t="n">
        <v>22717.78</v>
      </c>
      <c r="L2019" t="n">
        <v>5.574109245612703</v>
      </c>
      <c r="M2019" s="12" t="n">
        <v>45023</v>
      </c>
      <c r="N2019" t="n">
        <v>5.5</v>
      </c>
      <c r="O2019" s="12" t="n">
        <v>45028</v>
      </c>
      <c r="P2019" t="n">
        <v>15</v>
      </c>
      <c r="Q2019" t="inlineStr">
        <is>
          <t>SI</t>
        </is>
      </c>
      <c r="T2019" t="n">
        <v>22717.78</v>
      </c>
      <c r="V2019" t="n">
        <v>7.574109245612703</v>
      </c>
      <c r="W2019" s="12" t="n">
        <v>45025</v>
      </c>
      <c r="X2019" t="n">
        <v>7.5</v>
      </c>
      <c r="Y2019" s="12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2" t="n">
        <v>45012</v>
      </c>
      <c r="H2020" t="inlineStr"/>
      <c r="J2020" t="n">
        <v>19958.048</v>
      </c>
      <c r="L2020" t="n">
        <v>7.5</v>
      </c>
      <c r="M2020" s="12" t="n">
        <v>45019</v>
      </c>
      <c r="N2020" t="n">
        <v>9.5</v>
      </c>
      <c r="O2020" s="12" t="n">
        <v>45028</v>
      </c>
      <c r="P2020" t="n">
        <v>15</v>
      </c>
      <c r="Q2020" t="inlineStr">
        <is>
          <t>SI</t>
        </is>
      </c>
      <c r="T2020" t="n">
        <v>19958.048</v>
      </c>
      <c r="V2020" t="n">
        <v>9.5</v>
      </c>
      <c r="W2020" s="12" t="n">
        <v>45021</v>
      </c>
      <c r="X2020" t="n">
        <v>11.5</v>
      </c>
      <c r="Y2020" s="12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2" t="n">
        <v>45007</v>
      </c>
      <c r="H2021" t="inlineStr"/>
      <c r="J2021" t="n">
        <v>18660.77488</v>
      </c>
      <c r="L2021" t="n">
        <v>7.5</v>
      </c>
      <c r="M2021" s="12" t="n">
        <v>45014</v>
      </c>
      <c r="N2021" t="n">
        <v>9.5</v>
      </c>
      <c r="O2021" s="12" t="n">
        <v>45023</v>
      </c>
      <c r="P2021" t="n">
        <v>19</v>
      </c>
      <c r="Q2021" t="inlineStr">
        <is>
          <t>SI</t>
        </is>
      </c>
      <c r="T2021" t="n">
        <v>18660.77488</v>
      </c>
      <c r="V2021" t="n">
        <v>9.5</v>
      </c>
      <c r="W2021" s="12" t="n">
        <v>45016</v>
      </c>
      <c r="X2021" t="n">
        <v>11.5</v>
      </c>
      <c r="Y2021" s="12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2" t="n">
        <v>45005</v>
      </c>
      <c r="H2022" t="inlineStr"/>
      <c r="J2022" t="n">
        <v>19958.048</v>
      </c>
      <c r="L2022" t="n">
        <v>7.5</v>
      </c>
      <c r="M2022" s="12" t="n">
        <v>45012</v>
      </c>
      <c r="N2022" t="n">
        <v>9.5</v>
      </c>
      <c r="O2022" s="12" t="n">
        <v>45021</v>
      </c>
      <c r="P2022" t="n">
        <v>21</v>
      </c>
      <c r="Q2022" t="inlineStr">
        <is>
          <t>SI</t>
        </is>
      </c>
      <c r="S2022" t="n">
        <v>19958.048</v>
      </c>
      <c r="V2022" t="n">
        <v>9.5</v>
      </c>
      <c r="W2022" s="12" t="n">
        <v>45014</v>
      </c>
      <c r="X2022" t="n">
        <v>11.5</v>
      </c>
      <c r="Y2022" s="12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2" t="n">
        <v>45033</v>
      </c>
      <c r="H2023" t="inlineStr"/>
      <c r="K2023" t="n">
        <v>23960</v>
      </c>
      <c r="L2023" t="n">
        <v>4.830303030303031</v>
      </c>
      <c r="M2023" s="12" t="n">
        <v>45037</v>
      </c>
      <c r="N2023" t="n">
        <v>15</v>
      </c>
      <c r="O2023" s="13" t="n">
        <v>45052</v>
      </c>
      <c r="P2023" t="n">
        <v>20</v>
      </c>
      <c r="Q2023" t="inlineStr">
        <is>
          <t>SI</t>
        </is>
      </c>
      <c r="U2023" s="14" t="n">
        <v>23960</v>
      </c>
      <c r="V2023" t="n">
        <v>6.830303030303031</v>
      </c>
      <c r="W2023" s="12" t="n">
        <v>45039</v>
      </c>
      <c r="X2023" t="n">
        <v>17</v>
      </c>
      <c r="Y2023" s="12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2" t="n">
        <v>44990</v>
      </c>
      <c r="H2024" t="inlineStr"/>
      <c r="I2024" t="n">
        <v>24012.18</v>
      </c>
      <c r="L2024" t="n">
        <v>5.449612403100775</v>
      </c>
      <c r="M2024" s="12" t="n">
        <v>44995</v>
      </c>
      <c r="N2024" t="n">
        <v>10</v>
      </c>
      <c r="O2024" s="12" t="n">
        <v>45005</v>
      </c>
      <c r="P2024" t="n">
        <v>9</v>
      </c>
      <c r="Q2024" t="inlineStr">
        <is>
          <t>SI</t>
        </is>
      </c>
      <c r="S2024" t="n">
        <v>24012.18</v>
      </c>
      <c r="V2024" t="n">
        <v>7.449612403100775</v>
      </c>
      <c r="W2024" s="12" t="n">
        <v>44997</v>
      </c>
      <c r="X2024" t="n">
        <v>12</v>
      </c>
      <c r="Y2024" s="12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2" t="n">
        <v>44990</v>
      </c>
      <c r="H2025" t="inlineStr"/>
      <c r="I2025" t="n">
        <v>24007.72</v>
      </c>
      <c r="L2025" t="n">
        <v>5.449612403100775</v>
      </c>
      <c r="M2025" s="12" t="n">
        <v>44995</v>
      </c>
      <c r="N2025" t="n">
        <v>10</v>
      </c>
      <c r="O2025" s="12" t="n">
        <v>45005</v>
      </c>
      <c r="P2025" t="n">
        <v>9</v>
      </c>
      <c r="Q2025" t="inlineStr">
        <is>
          <t>SI</t>
        </is>
      </c>
      <c r="S2025" t="n">
        <v>24007.72</v>
      </c>
      <c r="V2025" t="n">
        <v>7.449612403100775</v>
      </c>
      <c r="W2025" s="12" t="n">
        <v>44997</v>
      </c>
      <c r="X2025" t="n">
        <v>12</v>
      </c>
      <c r="Y2025" s="12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2" t="n">
        <v>44990</v>
      </c>
      <c r="H2026" t="inlineStr"/>
      <c r="I2026" t="n">
        <v>13054.4</v>
      </c>
      <c r="L2026" t="n">
        <v>5.449612403100775</v>
      </c>
      <c r="M2026" s="12" t="n">
        <v>44995</v>
      </c>
      <c r="N2026" t="n">
        <v>10</v>
      </c>
      <c r="O2026" s="12" t="n">
        <v>45005</v>
      </c>
      <c r="P2026" t="n">
        <v>9</v>
      </c>
      <c r="Q2026" t="inlineStr">
        <is>
          <t>SI</t>
        </is>
      </c>
      <c r="S2026" t="n">
        <v>13054.4</v>
      </c>
      <c r="V2026" t="n">
        <v>7.449612403100775</v>
      </c>
      <c r="W2026" s="12" t="n">
        <v>44997</v>
      </c>
      <c r="X2026" t="n">
        <v>12</v>
      </c>
      <c r="Y2026" s="12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2" t="n">
        <v>44990</v>
      </c>
      <c r="H2027" t="inlineStr"/>
      <c r="I2027" t="n">
        <v>11004.39</v>
      </c>
      <c r="L2027" t="n">
        <v>5.449612403100775</v>
      </c>
      <c r="M2027" s="12" t="n">
        <v>44995</v>
      </c>
      <c r="N2027" t="n">
        <v>10</v>
      </c>
      <c r="O2027" s="12" t="n">
        <v>45005</v>
      </c>
      <c r="P2027" t="n">
        <v>9</v>
      </c>
      <c r="Q2027" t="inlineStr">
        <is>
          <t>SI</t>
        </is>
      </c>
      <c r="S2027" t="n">
        <v>11004.39</v>
      </c>
      <c r="V2027" t="n">
        <v>7.449612403100775</v>
      </c>
      <c r="W2027" s="12" t="n">
        <v>44997</v>
      </c>
      <c r="X2027" t="n">
        <v>12</v>
      </c>
      <c r="Y2027" s="12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2" t="n">
        <v>44990</v>
      </c>
      <c r="H2028" t="inlineStr"/>
      <c r="I2028" t="n">
        <v>21600</v>
      </c>
      <c r="L2028" t="n">
        <v>5.449612403100775</v>
      </c>
      <c r="M2028" s="12" t="n">
        <v>44995</v>
      </c>
      <c r="N2028" t="n">
        <v>10</v>
      </c>
      <c r="O2028" s="12" t="n">
        <v>45005</v>
      </c>
      <c r="P2028" t="n">
        <v>9</v>
      </c>
      <c r="Q2028" t="inlineStr">
        <is>
          <t>SI</t>
        </is>
      </c>
      <c r="S2028" t="n">
        <v>21600</v>
      </c>
      <c r="V2028" t="n">
        <v>7.449612403100775</v>
      </c>
      <c r="W2028" s="12" t="n">
        <v>44997</v>
      </c>
      <c r="X2028" t="n">
        <v>12</v>
      </c>
      <c r="Y2028" s="12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2" t="n">
        <v>45000</v>
      </c>
      <c r="H2029" t="inlineStr"/>
      <c r="I2029" t="n">
        <v>21600</v>
      </c>
      <c r="L2029" t="n">
        <v>5.449612403100775</v>
      </c>
      <c r="M2029" s="12" t="n">
        <v>45005</v>
      </c>
      <c r="N2029" t="n">
        <v>10</v>
      </c>
      <c r="O2029" s="12" t="n">
        <v>45015</v>
      </c>
      <c r="P2029" t="n">
        <v>1</v>
      </c>
      <c r="Q2029" t="inlineStr">
        <is>
          <t>Mes 4</t>
        </is>
      </c>
      <c r="S2029" t="n">
        <v>21600</v>
      </c>
      <c r="V2029" t="n">
        <v>7.449612403100775</v>
      </c>
      <c r="W2029" s="12" t="n">
        <v>45007</v>
      </c>
      <c r="X2029" t="n">
        <v>12</v>
      </c>
      <c r="Y2029" s="12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2" t="n">
        <v>45000</v>
      </c>
      <c r="H2030" t="inlineStr"/>
      <c r="I2030" t="n">
        <v>21600</v>
      </c>
      <c r="L2030" t="n">
        <v>5.449612403100775</v>
      </c>
      <c r="M2030" s="12" t="n">
        <v>45005</v>
      </c>
      <c r="N2030" t="n">
        <v>10</v>
      </c>
      <c r="O2030" s="12" t="n">
        <v>45015</v>
      </c>
      <c r="P2030" t="n">
        <v>1</v>
      </c>
      <c r="Q2030" t="inlineStr">
        <is>
          <t>Mes 4</t>
        </is>
      </c>
      <c r="S2030" t="n">
        <v>21600</v>
      </c>
      <c r="V2030" t="n">
        <v>7.449612403100775</v>
      </c>
      <c r="W2030" s="12" t="n">
        <v>45007</v>
      </c>
      <c r="X2030" t="n">
        <v>12</v>
      </c>
      <c r="Y2030" s="12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2" t="n">
        <v>45000</v>
      </c>
      <c r="H2031" t="inlineStr"/>
      <c r="I2031" t="n">
        <v>20400</v>
      </c>
      <c r="L2031" t="n">
        <v>5.449612403100775</v>
      </c>
      <c r="M2031" s="12" t="n">
        <v>45005</v>
      </c>
      <c r="N2031" t="n">
        <v>10</v>
      </c>
      <c r="O2031" s="12" t="n">
        <v>45015</v>
      </c>
      <c r="P2031" t="n">
        <v>1</v>
      </c>
      <c r="Q2031" t="inlineStr">
        <is>
          <t>Mes 4</t>
        </is>
      </c>
      <c r="S2031" t="n">
        <v>20400</v>
      </c>
      <c r="V2031" t="n">
        <v>7.449612403100775</v>
      </c>
      <c r="W2031" s="12" t="n">
        <v>45007</v>
      </c>
      <c r="X2031" t="n">
        <v>12</v>
      </c>
      <c r="Y2031" s="12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2" t="n">
        <v>45003</v>
      </c>
      <c r="H2032" t="inlineStr"/>
      <c r="J2032" t="n">
        <v>19958.048</v>
      </c>
      <c r="L2032" t="n">
        <v>7.5</v>
      </c>
      <c r="M2032" s="12" t="n">
        <v>45010</v>
      </c>
      <c r="N2032" t="n">
        <v>9.5</v>
      </c>
      <c r="O2032" s="12" t="n">
        <v>45019</v>
      </c>
      <c r="P2032" t="n">
        <v>23</v>
      </c>
      <c r="Q2032" t="inlineStr">
        <is>
          <t>SI</t>
        </is>
      </c>
      <c r="S2032" t="n">
        <v>19958.048</v>
      </c>
      <c r="V2032" t="n">
        <v>9.5</v>
      </c>
      <c r="W2032" s="12" t="n">
        <v>45012</v>
      </c>
      <c r="X2032" t="n">
        <v>11.5</v>
      </c>
      <c r="Y2032" s="12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2" t="n">
        <v>45015</v>
      </c>
      <c r="H2033" t="inlineStr"/>
      <c r="J2033" t="n">
        <v>18143.68</v>
      </c>
      <c r="L2033" t="n">
        <v>7.5</v>
      </c>
      <c r="M2033" s="12" t="n">
        <v>45022</v>
      </c>
      <c r="N2033" t="n">
        <v>9.5</v>
      </c>
      <c r="O2033" s="12" t="n">
        <v>45031</v>
      </c>
      <c r="P2033" t="n">
        <v>12</v>
      </c>
      <c r="Q2033" t="inlineStr">
        <is>
          <t>SI</t>
        </is>
      </c>
      <c r="T2033" t="n">
        <v>18143.68</v>
      </c>
      <c r="V2033" t="n">
        <v>9.5</v>
      </c>
      <c r="W2033" s="12" t="n">
        <v>45024</v>
      </c>
      <c r="X2033" t="n">
        <v>11.5</v>
      </c>
      <c r="Y2033" s="12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2" t="n">
        <v>45014</v>
      </c>
      <c r="H2034" t="inlineStr"/>
      <c r="J2034" t="n">
        <v>24004.08864</v>
      </c>
      <c r="L2034" t="n">
        <v>7.5</v>
      </c>
      <c r="M2034" s="12" t="n">
        <v>45021</v>
      </c>
      <c r="N2034" t="n">
        <v>9.5</v>
      </c>
      <c r="O2034" s="12" t="n">
        <v>45030</v>
      </c>
      <c r="P2034" t="n">
        <v>13</v>
      </c>
      <c r="Q2034" t="inlineStr">
        <is>
          <t>SI</t>
        </is>
      </c>
      <c r="T2034" t="n">
        <v>24004.08864</v>
      </c>
      <c r="V2034" t="n">
        <v>9.5</v>
      </c>
      <c r="W2034" s="12" t="n">
        <v>45023</v>
      </c>
      <c r="X2034" t="n">
        <v>11.5</v>
      </c>
      <c r="Y2034" s="12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2" t="n">
        <v>45014</v>
      </c>
      <c r="H2035" t="inlineStr"/>
      <c r="J2035" t="n">
        <v>24004.08864</v>
      </c>
      <c r="L2035" t="n">
        <v>7.5</v>
      </c>
      <c r="M2035" s="12" t="n">
        <v>45021</v>
      </c>
      <c r="N2035" t="n">
        <v>9.5</v>
      </c>
      <c r="O2035" s="12" t="n">
        <v>45030</v>
      </c>
      <c r="P2035" t="n">
        <v>13</v>
      </c>
      <c r="Q2035" t="inlineStr">
        <is>
          <t>SI</t>
        </is>
      </c>
      <c r="T2035" t="n">
        <v>24004.08864</v>
      </c>
      <c r="V2035" t="n">
        <v>9.5</v>
      </c>
      <c r="W2035" s="12" t="n">
        <v>45023</v>
      </c>
      <c r="X2035" t="n">
        <v>11.5</v>
      </c>
      <c r="Y2035" s="12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2" t="n">
        <v>45014</v>
      </c>
      <c r="H2036" t="inlineStr"/>
      <c r="J2036" t="n">
        <v>9979.023999999999</v>
      </c>
      <c r="L2036" t="n">
        <v>7.5</v>
      </c>
      <c r="M2036" s="12" t="n">
        <v>45021</v>
      </c>
      <c r="N2036" t="n">
        <v>9.5</v>
      </c>
      <c r="O2036" s="12" t="n">
        <v>45030</v>
      </c>
      <c r="P2036" t="n">
        <v>13</v>
      </c>
      <c r="Q2036" t="inlineStr">
        <is>
          <t>SI</t>
        </is>
      </c>
      <c r="T2036" t="n">
        <v>9979.023999999999</v>
      </c>
      <c r="V2036" t="n">
        <v>9.5</v>
      </c>
      <c r="W2036" s="12" t="n">
        <v>45023</v>
      </c>
      <c r="X2036" t="n">
        <v>11.5</v>
      </c>
      <c r="Y2036" s="12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2" t="n">
        <v>45014</v>
      </c>
      <c r="H2037" t="inlineStr"/>
      <c r="J2037" t="n">
        <v>9979.023999999999</v>
      </c>
      <c r="L2037" t="n">
        <v>7.5</v>
      </c>
      <c r="M2037" s="12" t="n">
        <v>45021</v>
      </c>
      <c r="N2037" t="n">
        <v>9.5</v>
      </c>
      <c r="O2037" s="12" t="n">
        <v>45030</v>
      </c>
      <c r="P2037" t="n">
        <v>13</v>
      </c>
      <c r="Q2037" t="inlineStr">
        <is>
          <t>SI</t>
        </is>
      </c>
      <c r="T2037" t="n">
        <v>9979.023999999999</v>
      </c>
      <c r="V2037" t="n">
        <v>9.5</v>
      </c>
      <c r="W2037" s="12" t="n">
        <v>45023</v>
      </c>
      <c r="X2037" t="n">
        <v>11.5</v>
      </c>
      <c r="Y2037" s="12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2" t="n">
        <v>45014</v>
      </c>
      <c r="H2038" t="inlineStr"/>
      <c r="J2038" t="n">
        <v>22981.25682</v>
      </c>
      <c r="L2038" t="n">
        <v>7.5</v>
      </c>
      <c r="M2038" s="12" t="n">
        <v>45021</v>
      </c>
      <c r="N2038" t="n">
        <v>9.5</v>
      </c>
      <c r="O2038" s="12" t="n">
        <v>45030</v>
      </c>
      <c r="P2038" t="n">
        <v>13</v>
      </c>
      <c r="Q2038" t="inlineStr">
        <is>
          <t>SI</t>
        </is>
      </c>
      <c r="T2038" t="n">
        <v>22981.25682</v>
      </c>
      <c r="V2038" t="n">
        <v>9.5</v>
      </c>
      <c r="W2038" s="12" t="n">
        <v>45023</v>
      </c>
      <c r="X2038" t="n">
        <v>11.5</v>
      </c>
      <c r="Y2038" s="12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2" t="n">
        <v>45014</v>
      </c>
      <c r="H2039" t="inlineStr"/>
      <c r="J2039" t="n">
        <v>19958.048</v>
      </c>
      <c r="L2039" t="n">
        <v>7.5</v>
      </c>
      <c r="M2039" s="12" t="n">
        <v>45021</v>
      </c>
      <c r="N2039" t="n">
        <v>9.5</v>
      </c>
      <c r="O2039" s="12" t="n">
        <v>45030</v>
      </c>
      <c r="P2039" t="n">
        <v>13</v>
      </c>
      <c r="Q2039" t="inlineStr">
        <is>
          <t>SI</t>
        </is>
      </c>
      <c r="T2039" t="n">
        <v>19958.048</v>
      </c>
      <c r="V2039" t="n">
        <v>9.5</v>
      </c>
      <c r="W2039" s="12" t="n">
        <v>45023</v>
      </c>
      <c r="X2039" t="n">
        <v>11.5</v>
      </c>
      <c r="Y2039" s="12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2" t="n">
        <v>45016</v>
      </c>
      <c r="H2040" t="inlineStr"/>
      <c r="J2040" t="n">
        <v>24160</v>
      </c>
      <c r="L2040" t="n">
        <v>5.574109245612703</v>
      </c>
      <c r="M2040" s="12" t="n">
        <v>45021</v>
      </c>
      <c r="N2040" t="n">
        <v>5.5</v>
      </c>
      <c r="O2040" s="12" t="n">
        <v>45026</v>
      </c>
      <c r="P2040" t="n">
        <v>17</v>
      </c>
      <c r="Q2040" t="inlineStr">
        <is>
          <t>SI</t>
        </is>
      </c>
      <c r="T2040" t="n">
        <v>24160</v>
      </c>
      <c r="V2040" t="n">
        <v>7.574109245612703</v>
      </c>
      <c r="W2040" s="12" t="n">
        <v>45023</v>
      </c>
      <c r="X2040" t="n">
        <v>7.5</v>
      </c>
      <c r="Y2040" s="12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2" t="n">
        <v>45018</v>
      </c>
      <c r="H2041" t="inlineStr"/>
      <c r="J2041" t="n">
        <v>19954</v>
      </c>
      <c r="L2041" t="n">
        <v>5.574109245612703</v>
      </c>
      <c r="M2041" s="12" t="n">
        <v>45023</v>
      </c>
      <c r="N2041" t="n">
        <v>5.5</v>
      </c>
      <c r="O2041" s="12" t="n">
        <v>45028</v>
      </c>
      <c r="P2041" t="n">
        <v>15</v>
      </c>
      <c r="Q2041" t="inlineStr">
        <is>
          <t>SI</t>
        </is>
      </c>
      <c r="T2041" t="n">
        <v>19954</v>
      </c>
      <c r="V2041" t="n">
        <v>7.574109245612703</v>
      </c>
      <c r="W2041" s="12" t="n">
        <v>45025</v>
      </c>
      <c r="X2041" t="n">
        <v>7.5</v>
      </c>
      <c r="Y2041" s="12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2" t="n">
        <v>45018</v>
      </c>
      <c r="H2042" t="inlineStr"/>
      <c r="J2042" t="n">
        <v>19800</v>
      </c>
      <c r="L2042" t="n">
        <v>5.574109245612703</v>
      </c>
      <c r="M2042" s="12" t="n">
        <v>45023</v>
      </c>
      <c r="N2042" t="n">
        <v>5.5</v>
      </c>
      <c r="O2042" s="12" t="n">
        <v>45028</v>
      </c>
      <c r="P2042" t="n">
        <v>15</v>
      </c>
      <c r="Q2042" t="inlineStr">
        <is>
          <t>SI</t>
        </is>
      </c>
      <c r="T2042" t="n">
        <v>19800</v>
      </c>
      <c r="V2042" t="n">
        <v>7.574109245612703</v>
      </c>
      <c r="W2042" s="12" t="n">
        <v>45025</v>
      </c>
      <c r="X2042" t="n">
        <v>7.5</v>
      </c>
      <c r="Y2042" s="12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2" t="n">
        <v>45016</v>
      </c>
      <c r="H2043" t="inlineStr"/>
      <c r="J2043" t="n">
        <v>24000</v>
      </c>
      <c r="L2043" t="n">
        <v>5.574109245612703</v>
      </c>
      <c r="M2043" s="12" t="n">
        <v>45021</v>
      </c>
      <c r="N2043" t="n">
        <v>5.5</v>
      </c>
      <c r="O2043" s="12" t="n">
        <v>45026</v>
      </c>
      <c r="P2043" t="n">
        <v>17</v>
      </c>
      <c r="Q2043" t="inlineStr">
        <is>
          <t>SI</t>
        </is>
      </c>
      <c r="T2043" t="n">
        <v>24000</v>
      </c>
      <c r="V2043" t="n">
        <v>7.574109245612703</v>
      </c>
      <c r="W2043" s="12" t="n">
        <v>45023</v>
      </c>
      <c r="X2043" t="n">
        <v>7.5</v>
      </c>
      <c r="Y2043" s="12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2" t="n">
        <v>45012</v>
      </c>
      <c r="H2044" t="inlineStr"/>
      <c r="J2044" t="n">
        <v>24000</v>
      </c>
      <c r="L2044" t="n">
        <v>5.574109245612703</v>
      </c>
      <c r="M2044" s="12" t="n">
        <v>45017</v>
      </c>
      <c r="N2044" t="n">
        <v>5.5</v>
      </c>
      <c r="O2044" s="12" t="n">
        <v>45022</v>
      </c>
      <c r="P2044" t="n">
        <v>20</v>
      </c>
      <c r="Q2044" t="inlineStr">
        <is>
          <t>SI</t>
        </is>
      </c>
      <c r="T2044" t="n">
        <v>24000</v>
      </c>
      <c r="V2044" t="n">
        <v>7.574109245612703</v>
      </c>
      <c r="W2044" s="12" t="n">
        <v>45019</v>
      </c>
      <c r="X2044" t="n">
        <v>7.5</v>
      </c>
      <c r="Y2044" s="12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2" t="n">
        <v>45016</v>
      </c>
      <c r="H2045" t="inlineStr"/>
      <c r="J2045" t="n">
        <v>24034.43</v>
      </c>
      <c r="L2045" t="n">
        <v>5.574109245612703</v>
      </c>
      <c r="M2045" s="12" t="n">
        <v>45021</v>
      </c>
      <c r="N2045" t="n">
        <v>5.5</v>
      </c>
      <c r="O2045" s="12" t="n">
        <v>45026</v>
      </c>
      <c r="P2045" t="n">
        <v>17</v>
      </c>
      <c r="Q2045" t="inlineStr">
        <is>
          <t>SI</t>
        </is>
      </c>
      <c r="T2045" t="n">
        <v>24034.43</v>
      </c>
      <c r="V2045" t="n">
        <v>7.574109245612703</v>
      </c>
      <c r="W2045" s="12" t="n">
        <v>45023</v>
      </c>
      <c r="X2045" t="n">
        <v>7.5</v>
      </c>
      <c r="Y2045" s="12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2" t="n">
        <v>45012</v>
      </c>
      <c r="H2046" t="inlineStr"/>
      <c r="J2046" t="n">
        <v>1000</v>
      </c>
      <c r="L2046" t="n">
        <v>5.574109245612703</v>
      </c>
      <c r="M2046" s="12" t="n">
        <v>45017</v>
      </c>
      <c r="N2046" t="n">
        <v>5.5</v>
      </c>
      <c r="O2046" s="12" t="n">
        <v>45022</v>
      </c>
      <c r="P2046" t="n">
        <v>20</v>
      </c>
      <c r="Q2046" t="inlineStr">
        <is>
          <t>SI</t>
        </is>
      </c>
      <c r="T2046" t="n">
        <v>1000</v>
      </c>
      <c r="V2046" t="n">
        <v>7.574109245612703</v>
      </c>
      <c r="W2046" s="12" t="n">
        <v>45019</v>
      </c>
      <c r="X2046" t="n">
        <v>7.5</v>
      </c>
      <c r="Y2046" s="12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2" t="n">
        <v>45012</v>
      </c>
      <c r="H2047" t="inlineStr"/>
      <c r="J2047" t="n">
        <v>23090</v>
      </c>
      <c r="L2047" t="n">
        <v>5.574109245612703</v>
      </c>
      <c r="M2047" s="12" t="n">
        <v>45017</v>
      </c>
      <c r="N2047" t="n">
        <v>5.5</v>
      </c>
      <c r="O2047" s="12" t="n">
        <v>45022</v>
      </c>
      <c r="P2047" t="n">
        <v>20</v>
      </c>
      <c r="Q2047" t="inlineStr">
        <is>
          <t>SI</t>
        </is>
      </c>
      <c r="T2047" t="n">
        <v>23090</v>
      </c>
      <c r="V2047" t="n">
        <v>7.574109245612703</v>
      </c>
      <c r="W2047" s="12" t="n">
        <v>45019</v>
      </c>
      <c r="X2047" t="n">
        <v>7.5</v>
      </c>
      <c r="Y2047" s="12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2" t="n">
        <v>45012</v>
      </c>
      <c r="H2048" t="inlineStr"/>
      <c r="J2048" t="n">
        <v>24000</v>
      </c>
      <c r="L2048" t="n">
        <v>5.574109245612703</v>
      </c>
      <c r="M2048" s="12" t="n">
        <v>45017</v>
      </c>
      <c r="N2048" t="n">
        <v>5.5</v>
      </c>
      <c r="O2048" s="12" t="n">
        <v>45022</v>
      </c>
      <c r="P2048" t="n">
        <v>20</v>
      </c>
      <c r="Q2048" t="inlineStr">
        <is>
          <t>SI</t>
        </is>
      </c>
      <c r="T2048" t="n">
        <v>24000</v>
      </c>
      <c r="V2048" t="n">
        <v>7.574109245612703</v>
      </c>
      <c r="W2048" s="12" t="n">
        <v>45019</v>
      </c>
      <c r="X2048" t="n">
        <v>7.5</v>
      </c>
      <c r="Y2048" s="12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2" t="n">
        <v>45018</v>
      </c>
      <c r="H2049" t="inlineStr"/>
      <c r="J2049" t="n">
        <v>24102</v>
      </c>
      <c r="L2049" t="n">
        <v>5.574109245612703</v>
      </c>
      <c r="M2049" s="12" t="n">
        <v>45023</v>
      </c>
      <c r="N2049" t="n">
        <v>5.5</v>
      </c>
      <c r="O2049" s="12" t="n">
        <v>45028</v>
      </c>
      <c r="P2049" t="n">
        <v>15</v>
      </c>
      <c r="Q2049" t="inlineStr">
        <is>
          <t>SI</t>
        </is>
      </c>
      <c r="T2049" t="n">
        <v>24102</v>
      </c>
      <c r="V2049" t="n">
        <v>7.574109245612703</v>
      </c>
      <c r="W2049" s="12" t="n">
        <v>45025</v>
      </c>
      <c r="X2049" t="n">
        <v>7.5</v>
      </c>
      <c r="Y2049" s="12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2" t="n">
        <v>45031</v>
      </c>
      <c r="H2050" t="inlineStr"/>
      <c r="J2050" t="n">
        <v>24624</v>
      </c>
      <c r="L2050" t="n">
        <v>5.574109245612703</v>
      </c>
      <c r="M2050" s="12" t="n">
        <v>45036</v>
      </c>
      <c r="N2050" t="n">
        <v>5.5</v>
      </c>
      <c r="O2050" s="12" t="n">
        <v>45041</v>
      </c>
      <c r="P2050" t="n">
        <v>4</v>
      </c>
      <c r="Q2050" t="inlineStr">
        <is>
          <t>SI</t>
        </is>
      </c>
      <c r="T2050" t="n">
        <v>24624</v>
      </c>
      <c r="V2050" t="n">
        <v>7.574109245612703</v>
      </c>
      <c r="W2050" s="12" t="n">
        <v>45038</v>
      </c>
      <c r="X2050" t="n">
        <v>7.5</v>
      </c>
      <c r="Y2050" s="12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2" t="n">
        <v>45016</v>
      </c>
      <c r="H2051" t="inlineStr"/>
      <c r="J2051" t="n">
        <v>24000</v>
      </c>
      <c r="L2051" t="n">
        <v>5.574109245612703</v>
      </c>
      <c r="M2051" s="12" t="n">
        <v>45021</v>
      </c>
      <c r="N2051" t="n">
        <v>5.5</v>
      </c>
      <c r="O2051" s="12" t="n">
        <v>45026</v>
      </c>
      <c r="P2051" t="n">
        <v>17</v>
      </c>
      <c r="Q2051" t="inlineStr">
        <is>
          <t>SI</t>
        </is>
      </c>
      <c r="T2051" t="n">
        <v>24000</v>
      </c>
      <c r="V2051" t="n">
        <v>7.574109245612703</v>
      </c>
      <c r="W2051" s="12" t="n">
        <v>45023</v>
      </c>
      <c r="X2051" t="n">
        <v>7.5</v>
      </c>
      <c r="Y2051" s="12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2" t="n">
        <v>45012</v>
      </c>
      <c r="H2052" t="inlineStr"/>
      <c r="J2052" t="n">
        <v>24024.15</v>
      </c>
      <c r="L2052" t="n">
        <v>5.574109245612703</v>
      </c>
      <c r="M2052" s="12" t="n">
        <v>45017</v>
      </c>
      <c r="N2052" t="n">
        <v>5.5</v>
      </c>
      <c r="O2052" s="12" t="n">
        <v>45022</v>
      </c>
      <c r="P2052" t="n">
        <v>20</v>
      </c>
      <c r="Q2052" t="inlineStr">
        <is>
          <t>SI</t>
        </is>
      </c>
      <c r="T2052" t="n">
        <v>24024.15</v>
      </c>
      <c r="V2052" t="n">
        <v>7.574109245612703</v>
      </c>
      <c r="W2052" s="12" t="n">
        <v>45019</v>
      </c>
      <c r="X2052" t="n">
        <v>7.5</v>
      </c>
      <c r="Y2052" s="12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2" t="n">
        <v>45018</v>
      </c>
      <c r="H2053" t="inlineStr"/>
      <c r="J2053" t="n">
        <v>24684.37</v>
      </c>
      <c r="L2053" t="n">
        <v>5.574109245612703</v>
      </c>
      <c r="M2053" s="12" t="n">
        <v>45023</v>
      </c>
      <c r="N2053" t="n">
        <v>5.5</v>
      </c>
      <c r="O2053" s="12" t="n">
        <v>45028</v>
      </c>
      <c r="P2053" t="n">
        <v>15</v>
      </c>
      <c r="Q2053" t="inlineStr">
        <is>
          <t>SI</t>
        </is>
      </c>
      <c r="T2053" t="n">
        <v>24684.37</v>
      </c>
      <c r="V2053" t="n">
        <v>7.574109245612703</v>
      </c>
      <c r="W2053" s="12" t="n">
        <v>45025</v>
      </c>
      <c r="X2053" t="n">
        <v>7.5</v>
      </c>
      <c r="Y2053" s="12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2" t="n">
        <v>45031</v>
      </c>
      <c r="H2054" t="inlineStr"/>
      <c r="J2054" t="n">
        <v>24230</v>
      </c>
      <c r="L2054" t="n">
        <v>5.574109245612703</v>
      </c>
      <c r="M2054" s="12" t="n">
        <v>45036</v>
      </c>
      <c r="N2054" t="n">
        <v>5.5</v>
      </c>
      <c r="O2054" s="12" t="n">
        <v>45041</v>
      </c>
      <c r="P2054" t="n">
        <v>4</v>
      </c>
      <c r="Q2054" t="inlineStr">
        <is>
          <t>SI</t>
        </is>
      </c>
      <c r="T2054" t="n">
        <v>24230</v>
      </c>
      <c r="V2054" t="n">
        <v>7.574109245612703</v>
      </c>
      <c r="W2054" s="12" t="n">
        <v>45038</v>
      </c>
      <c r="X2054" t="n">
        <v>7.5</v>
      </c>
      <c r="Y2054" s="12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2" t="n">
        <v>45000</v>
      </c>
      <c r="H2055" t="inlineStr"/>
      <c r="I2055" t="n">
        <v>6401.08</v>
      </c>
      <c r="L2055" t="n">
        <v>5.449612403100775</v>
      </c>
      <c r="M2055" s="12" t="n">
        <v>45005</v>
      </c>
      <c r="N2055" t="n">
        <v>10</v>
      </c>
      <c r="O2055" s="12" t="n">
        <v>45015</v>
      </c>
      <c r="P2055" t="n">
        <v>1</v>
      </c>
      <c r="Q2055" t="inlineStr">
        <is>
          <t>Mes 4</t>
        </is>
      </c>
      <c r="S2055" t="n">
        <v>6401.08</v>
      </c>
      <c r="V2055" t="n">
        <v>7.449612403100775</v>
      </c>
      <c r="W2055" s="12" t="n">
        <v>45007</v>
      </c>
      <c r="X2055" t="n">
        <v>12</v>
      </c>
      <c r="Y2055" s="12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2" t="n">
        <v>45000</v>
      </c>
      <c r="H2056" t="inlineStr"/>
      <c r="I2056" t="n">
        <v>17604.05</v>
      </c>
      <c r="L2056" t="n">
        <v>5.449612403100775</v>
      </c>
      <c r="M2056" s="12" t="n">
        <v>45005</v>
      </c>
      <c r="N2056" t="n">
        <v>10</v>
      </c>
      <c r="O2056" s="12" t="n">
        <v>45015</v>
      </c>
      <c r="P2056" t="n">
        <v>1</v>
      </c>
      <c r="Q2056" t="inlineStr">
        <is>
          <t>Mes 4</t>
        </is>
      </c>
      <c r="S2056" t="n">
        <v>17604.05</v>
      </c>
      <c r="V2056" t="n">
        <v>7.449612403100775</v>
      </c>
      <c r="W2056" s="12" t="n">
        <v>45007</v>
      </c>
      <c r="X2056" t="n">
        <v>12</v>
      </c>
      <c r="Y2056" s="12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2" t="n">
        <v>44990</v>
      </c>
      <c r="H2057" t="inlineStr"/>
      <c r="I2057" t="n">
        <v>19998.87</v>
      </c>
      <c r="L2057" t="n">
        <v>5.449612403100775</v>
      </c>
      <c r="M2057" s="12" t="n">
        <v>44995</v>
      </c>
      <c r="N2057" t="n">
        <v>10</v>
      </c>
      <c r="O2057" s="12" t="n">
        <v>45005</v>
      </c>
      <c r="P2057" t="n">
        <v>9</v>
      </c>
      <c r="Q2057" t="inlineStr">
        <is>
          <t>SI</t>
        </is>
      </c>
      <c r="S2057" t="n">
        <v>19998.87</v>
      </c>
      <c r="V2057" t="n">
        <v>7.449612403100775</v>
      </c>
      <c r="W2057" s="12" t="n">
        <v>44997</v>
      </c>
      <c r="X2057" t="n">
        <v>12</v>
      </c>
      <c r="Y2057" s="12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2" t="n">
        <v>45014</v>
      </c>
      <c r="H2058" t="inlineStr"/>
      <c r="J2058" t="n">
        <v>19958.048</v>
      </c>
      <c r="L2058" t="n">
        <v>7.5</v>
      </c>
      <c r="M2058" s="12" t="n">
        <v>45021</v>
      </c>
      <c r="N2058" t="n">
        <v>9.5</v>
      </c>
      <c r="O2058" s="12" t="n">
        <v>45030</v>
      </c>
      <c r="P2058" t="n">
        <v>13</v>
      </c>
      <c r="Q2058" t="inlineStr">
        <is>
          <t>SI</t>
        </is>
      </c>
      <c r="T2058" t="n">
        <v>19958.048</v>
      </c>
      <c r="V2058" t="n">
        <v>9.5</v>
      </c>
      <c r="W2058" s="12" t="n">
        <v>45023</v>
      </c>
      <c r="X2058" t="n">
        <v>11.5</v>
      </c>
      <c r="Y2058" s="12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2" t="n">
        <v>45031</v>
      </c>
      <c r="H2059" t="inlineStr"/>
      <c r="J2059" t="n">
        <v>24100</v>
      </c>
      <c r="L2059" t="n">
        <v>5.574109245612703</v>
      </c>
      <c r="M2059" s="12" t="n">
        <v>45036</v>
      </c>
      <c r="N2059" t="n">
        <v>5.5</v>
      </c>
      <c r="O2059" s="12" t="n">
        <v>45041</v>
      </c>
      <c r="P2059" t="n">
        <v>4</v>
      </c>
      <c r="Q2059" t="inlineStr">
        <is>
          <t>SI</t>
        </is>
      </c>
      <c r="T2059" t="n">
        <v>24100</v>
      </c>
      <c r="V2059" t="n">
        <v>7.574109245612703</v>
      </c>
      <c r="W2059" s="12" t="n">
        <v>45038</v>
      </c>
      <c r="X2059" t="n">
        <v>7.5</v>
      </c>
      <c r="Y2059" s="12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2" t="n">
        <v>45018</v>
      </c>
      <c r="H2060" t="inlineStr"/>
      <c r="J2060" t="n">
        <v>24000</v>
      </c>
      <c r="L2060" t="n">
        <v>5.574109245612703</v>
      </c>
      <c r="M2060" s="12" t="n">
        <v>45023</v>
      </c>
      <c r="N2060" t="n">
        <v>5.5</v>
      </c>
      <c r="O2060" s="12" t="n">
        <v>45028</v>
      </c>
      <c r="P2060" t="n">
        <v>15</v>
      </c>
      <c r="Q2060" t="inlineStr">
        <is>
          <t>SI</t>
        </is>
      </c>
      <c r="T2060" t="n">
        <v>24000</v>
      </c>
      <c r="V2060" t="n">
        <v>7.574109245612703</v>
      </c>
      <c r="W2060" s="12" t="n">
        <v>45025</v>
      </c>
      <c r="X2060" t="n">
        <v>7.5</v>
      </c>
      <c r="Y2060" s="12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2" t="n">
        <v>44990</v>
      </c>
      <c r="H2061" t="inlineStr"/>
      <c r="I2061" t="n">
        <v>21600</v>
      </c>
      <c r="L2061" t="n">
        <v>5.449612403100775</v>
      </c>
      <c r="M2061" s="12" t="n">
        <v>44995</v>
      </c>
      <c r="N2061" t="n">
        <v>10</v>
      </c>
      <c r="O2061" s="12" t="n">
        <v>45005</v>
      </c>
      <c r="P2061" t="n">
        <v>9</v>
      </c>
      <c r="Q2061" t="inlineStr">
        <is>
          <t>SI</t>
        </is>
      </c>
      <c r="S2061" t="n">
        <v>21600</v>
      </c>
      <c r="V2061" t="n">
        <v>7.449612403100775</v>
      </c>
      <c r="W2061" s="12" t="n">
        <v>44997</v>
      </c>
      <c r="X2061" t="n">
        <v>12</v>
      </c>
      <c r="Y2061" s="12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2" t="n">
        <v>45003</v>
      </c>
      <c r="H2062" t="inlineStr"/>
      <c r="J2062" t="n">
        <v>19958.048</v>
      </c>
      <c r="L2062" t="n">
        <v>7.5</v>
      </c>
      <c r="M2062" s="12" t="n">
        <v>45010</v>
      </c>
      <c r="N2062" t="n">
        <v>9.5</v>
      </c>
      <c r="O2062" s="12" t="n">
        <v>45019</v>
      </c>
      <c r="P2062" t="n">
        <v>23</v>
      </c>
      <c r="Q2062" t="inlineStr">
        <is>
          <t>SI</t>
        </is>
      </c>
      <c r="S2062" t="n">
        <v>19958.048</v>
      </c>
      <c r="V2062" t="n">
        <v>9.5</v>
      </c>
      <c r="W2062" s="12" t="n">
        <v>45012</v>
      </c>
      <c r="X2062" t="n">
        <v>11.5</v>
      </c>
      <c r="Y2062" s="12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2" t="n">
        <v>45003</v>
      </c>
      <c r="H2063" t="inlineStr"/>
      <c r="J2063" t="n">
        <v>18143.68</v>
      </c>
      <c r="L2063" t="n">
        <v>7.5</v>
      </c>
      <c r="M2063" s="12" t="n">
        <v>45010</v>
      </c>
      <c r="N2063" t="n">
        <v>9.5</v>
      </c>
      <c r="O2063" s="12" t="n">
        <v>45019</v>
      </c>
      <c r="P2063" t="n">
        <v>23</v>
      </c>
      <c r="Q2063" t="inlineStr">
        <is>
          <t>SI</t>
        </is>
      </c>
      <c r="S2063" t="n">
        <v>18143.68</v>
      </c>
      <c r="V2063" t="n">
        <v>9.5</v>
      </c>
      <c r="W2063" s="12" t="n">
        <v>45012</v>
      </c>
      <c r="X2063" t="n">
        <v>11.5</v>
      </c>
      <c r="Y2063" s="12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2" t="n">
        <v>45018</v>
      </c>
      <c r="H2064" t="inlineStr"/>
      <c r="J2064" t="n">
        <v>24022.23232</v>
      </c>
      <c r="L2064" t="n">
        <v>7.5</v>
      </c>
      <c r="M2064" s="12" t="n">
        <v>45025</v>
      </c>
      <c r="N2064" t="n">
        <v>9.5</v>
      </c>
      <c r="O2064" s="12" t="n">
        <v>45034</v>
      </c>
      <c r="P2064" t="n">
        <v>10</v>
      </c>
      <c r="Q2064" t="inlineStr">
        <is>
          <t>SI</t>
        </is>
      </c>
      <c r="T2064" t="n">
        <v>24022.23232</v>
      </c>
      <c r="V2064" t="n">
        <v>9.5</v>
      </c>
      <c r="W2064" s="12" t="n">
        <v>45027</v>
      </c>
      <c r="X2064" t="n">
        <v>11.5</v>
      </c>
      <c r="Y2064" s="12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2" t="n">
        <v>45018</v>
      </c>
      <c r="H2065" t="inlineStr"/>
      <c r="J2065" t="n">
        <v>24022.23232</v>
      </c>
      <c r="L2065" t="n">
        <v>7.5</v>
      </c>
      <c r="M2065" s="12" t="n">
        <v>45025</v>
      </c>
      <c r="N2065" t="n">
        <v>9.5</v>
      </c>
      <c r="O2065" s="12" t="n">
        <v>45034</v>
      </c>
      <c r="P2065" t="n">
        <v>10</v>
      </c>
      <c r="Q2065" t="inlineStr">
        <is>
          <t>SI</t>
        </is>
      </c>
      <c r="T2065" t="n">
        <v>24022.23232</v>
      </c>
      <c r="V2065" t="n">
        <v>9.5</v>
      </c>
      <c r="W2065" s="12" t="n">
        <v>45027</v>
      </c>
      <c r="X2065" t="n">
        <v>11.5</v>
      </c>
      <c r="Y2065" s="12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2" t="n">
        <v>45018</v>
      </c>
      <c r="H2066" t="inlineStr"/>
      <c r="J2066" t="n">
        <v>24022.23232</v>
      </c>
      <c r="L2066" t="n">
        <v>7.5</v>
      </c>
      <c r="M2066" s="12" t="n">
        <v>45025</v>
      </c>
      <c r="N2066" t="n">
        <v>9.5</v>
      </c>
      <c r="O2066" s="12" t="n">
        <v>45034</v>
      </c>
      <c r="P2066" t="n">
        <v>10</v>
      </c>
      <c r="Q2066" t="inlineStr">
        <is>
          <t>SI</t>
        </is>
      </c>
      <c r="T2066" t="n">
        <v>24022.23232</v>
      </c>
      <c r="V2066" t="n">
        <v>9.5</v>
      </c>
      <c r="W2066" s="12" t="n">
        <v>45027</v>
      </c>
      <c r="X2066" t="n">
        <v>11.5</v>
      </c>
      <c r="Y2066" s="12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2" t="n">
        <v>45014</v>
      </c>
      <c r="H2067" t="inlineStr"/>
      <c r="J2067" t="n">
        <v>24022.23232</v>
      </c>
      <c r="L2067" t="n">
        <v>7.5</v>
      </c>
      <c r="M2067" s="12" t="n">
        <v>45021</v>
      </c>
      <c r="N2067" t="n">
        <v>9.5</v>
      </c>
      <c r="O2067" s="12" t="n">
        <v>45030</v>
      </c>
      <c r="P2067" t="n">
        <v>13</v>
      </c>
      <c r="Q2067" t="inlineStr">
        <is>
          <t>SI</t>
        </is>
      </c>
      <c r="T2067" t="n">
        <v>24022.23232</v>
      </c>
      <c r="V2067" t="n">
        <v>9.5</v>
      </c>
      <c r="W2067" s="12" t="n">
        <v>45023</v>
      </c>
      <c r="X2067" t="n">
        <v>11.5</v>
      </c>
      <c r="Y2067" s="12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2" t="n">
        <v>45019</v>
      </c>
      <c r="H2068" t="inlineStr"/>
      <c r="J2068" t="n">
        <v>24022.23232</v>
      </c>
      <c r="L2068" t="n">
        <v>7.5</v>
      </c>
      <c r="M2068" s="12" t="n">
        <v>45026</v>
      </c>
      <c r="N2068" t="n">
        <v>9.5</v>
      </c>
      <c r="O2068" s="12" t="n">
        <v>45035</v>
      </c>
      <c r="P2068" t="n">
        <v>9</v>
      </c>
      <c r="Q2068" t="inlineStr">
        <is>
          <t>SI</t>
        </is>
      </c>
      <c r="T2068" t="n">
        <v>24022.23232</v>
      </c>
      <c r="V2068" t="n">
        <v>9.5</v>
      </c>
      <c r="W2068" s="12" t="n">
        <v>45028</v>
      </c>
      <c r="X2068" t="n">
        <v>11.5</v>
      </c>
      <c r="Y2068" s="12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2" t="n">
        <v>45005</v>
      </c>
      <c r="H2069" t="inlineStr"/>
      <c r="J2069" t="n">
        <v>19958.048</v>
      </c>
      <c r="L2069" t="n">
        <v>7.5</v>
      </c>
      <c r="M2069" s="12" t="n">
        <v>45012</v>
      </c>
      <c r="N2069" t="n">
        <v>9.5</v>
      </c>
      <c r="O2069" s="12" t="n">
        <v>45021</v>
      </c>
      <c r="P2069" t="n">
        <v>21</v>
      </c>
      <c r="Q2069" t="inlineStr">
        <is>
          <t>SI</t>
        </is>
      </c>
      <c r="S2069" t="n">
        <v>19958.048</v>
      </c>
      <c r="V2069" t="n">
        <v>9.5</v>
      </c>
      <c r="W2069" s="12" t="n">
        <v>45014</v>
      </c>
      <c r="X2069" t="n">
        <v>11.5</v>
      </c>
      <c r="Y2069" s="12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2" t="n">
        <v>44990</v>
      </c>
      <c r="H2070" t="inlineStr"/>
      <c r="I2070" t="n">
        <v>21600</v>
      </c>
      <c r="L2070" t="n">
        <v>5.449612403100775</v>
      </c>
      <c r="M2070" s="12" t="n">
        <v>44995</v>
      </c>
      <c r="N2070" t="n">
        <v>10</v>
      </c>
      <c r="O2070" s="12" t="n">
        <v>45005</v>
      </c>
      <c r="P2070" t="n">
        <v>9</v>
      </c>
      <c r="Q2070" t="inlineStr">
        <is>
          <t>SI</t>
        </is>
      </c>
      <c r="S2070" t="n">
        <v>21600</v>
      </c>
      <c r="V2070" t="n">
        <v>7.449612403100775</v>
      </c>
      <c r="W2070" s="12" t="n">
        <v>44997</v>
      </c>
      <c r="X2070" t="n">
        <v>12</v>
      </c>
      <c r="Y2070" s="12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2" t="n">
        <v>44990</v>
      </c>
      <c r="H2071" t="inlineStr"/>
      <c r="I2071" t="n">
        <v>20400</v>
      </c>
      <c r="L2071" t="n">
        <v>5.449612403100775</v>
      </c>
      <c r="M2071" s="12" t="n">
        <v>44995</v>
      </c>
      <c r="N2071" t="n">
        <v>10</v>
      </c>
      <c r="O2071" s="12" t="n">
        <v>45005</v>
      </c>
      <c r="P2071" t="n">
        <v>9</v>
      </c>
      <c r="Q2071" t="inlineStr">
        <is>
          <t>SI</t>
        </is>
      </c>
      <c r="S2071" t="n">
        <v>20400</v>
      </c>
      <c r="V2071" t="n">
        <v>7.449612403100775</v>
      </c>
      <c r="W2071" s="12" t="n">
        <v>44997</v>
      </c>
      <c r="X2071" t="n">
        <v>12</v>
      </c>
      <c r="Y2071" s="12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2" t="n">
        <v>45015</v>
      </c>
      <c r="H2072" t="inlineStr"/>
      <c r="J2072" t="n">
        <v>6785.73632</v>
      </c>
      <c r="L2072" t="n">
        <v>7.5</v>
      </c>
      <c r="M2072" s="12" t="n">
        <v>45022</v>
      </c>
      <c r="N2072" t="n">
        <v>9.5</v>
      </c>
      <c r="O2072" s="12" t="n">
        <v>45031</v>
      </c>
      <c r="P2072" t="n">
        <v>12</v>
      </c>
      <c r="Q2072" t="inlineStr">
        <is>
          <t>SI</t>
        </is>
      </c>
      <c r="T2072" t="n">
        <v>6785.73632</v>
      </c>
      <c r="V2072" t="n">
        <v>9.5</v>
      </c>
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2" t="n">
        <v>45015</v>
      </c>
      <c r="H2073" t="inlineStr"/>
      <c r="J2073" t="n">
        <v>13172.31168</v>
      </c>
      <c r="L2073" t="n">
        <v>7.5</v>
      </c>
      <c r="M2073" s="12" t="n">
        <v>45022</v>
      </c>
      <c r="N2073" t="n">
        <v>9.5</v>
      </c>
      <c r="O2073" s="12" t="n">
        <v>45031</v>
      </c>
      <c r="P2073" t="n">
        <v>12</v>
      </c>
      <c r="Q2073" t="inlineStr">
        <is>
          <t>SI</t>
        </is>
      </c>
      <c r="T2073" t="n">
        <v>13172.31168</v>
      </c>
      <c r="V2073" t="n">
        <v>9.5</v>
      </c>
      <c r="W2073" s="12" t="n">
        <v>45024</v>
      </c>
      <c r="X2073" t="n">
        <v>11.5</v>
      </c>
      <c r="Y2073" s="12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2" t="n">
        <v>45003</v>
      </c>
      <c r="H2074" t="inlineStr"/>
      <c r="J2074" t="n">
        <v>19958.048</v>
      </c>
      <c r="L2074" t="n">
        <v>7.5</v>
      </c>
      <c r="M2074" s="12" t="n">
        <v>45010</v>
      </c>
      <c r="N2074" t="n">
        <v>9.5</v>
      </c>
      <c r="O2074" s="12" t="n">
        <v>45019</v>
      </c>
      <c r="P2074" t="n">
        <v>23</v>
      </c>
      <c r="Q2074" t="inlineStr">
        <is>
          <t>SI</t>
        </is>
      </c>
      <c r="S2074" t="n">
        <v>19958.048</v>
      </c>
      <c r="V2074" t="n">
        <v>9.5</v>
      </c>
      <c r="W2074" s="12" t="n">
        <v>45012</v>
      </c>
      <c r="X2074" t="n">
        <v>11.5</v>
      </c>
      <c r="Y2074" s="12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2" t="n">
        <v>45014</v>
      </c>
      <c r="H2075" t="inlineStr"/>
      <c r="J2075" t="n">
        <v>23931.51392</v>
      </c>
      <c r="L2075" t="n">
        <v>7.5</v>
      </c>
      <c r="M2075" s="12" t="n">
        <v>45021</v>
      </c>
      <c r="N2075" t="n">
        <v>9.5</v>
      </c>
      <c r="O2075" s="12" t="n">
        <v>45030</v>
      </c>
      <c r="P2075" t="n">
        <v>13</v>
      </c>
      <c r="Q2075" t="inlineStr">
        <is>
          <t>SI</t>
        </is>
      </c>
      <c r="T2075" t="n">
        <v>23931.51392</v>
      </c>
      <c r="V2075" t="n">
        <v>9.5</v>
      </c>
      <c r="W2075" s="12" t="n">
        <v>45023</v>
      </c>
      <c r="X2075" t="n">
        <v>11.5</v>
      </c>
      <c r="Y2075" s="12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2" t="n">
        <v>45022</v>
      </c>
      <c r="H2076" t="inlineStr"/>
      <c r="J2076" t="n">
        <v>23995.52936</v>
      </c>
      <c r="L2076" t="n">
        <v>7.5</v>
      </c>
      <c r="M2076" s="12" t="n">
        <v>45029</v>
      </c>
      <c r="N2076" t="n">
        <v>9.5</v>
      </c>
      <c r="O2076" s="12" t="n">
        <v>45038</v>
      </c>
      <c r="P2076" t="n">
        <v>6</v>
      </c>
      <c r="Q2076" t="inlineStr">
        <is>
          <t>SI</t>
        </is>
      </c>
      <c r="T2076" t="n">
        <v>23995.52936</v>
      </c>
      <c r="V2076" t="n">
        <v>9.5</v>
      </c>
      <c r="W2076" s="12" t="n">
        <v>45031</v>
      </c>
      <c r="X2076" t="n">
        <v>11.5</v>
      </c>
      <c r="Y2076" s="12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2" t="n">
        <v>45014</v>
      </c>
      <c r="H2077" t="inlineStr"/>
      <c r="J2077" t="n">
        <v>19958.048</v>
      </c>
      <c r="L2077" t="n">
        <v>7.5</v>
      </c>
      <c r="M2077" s="12" t="n">
        <v>45021</v>
      </c>
      <c r="N2077" t="n">
        <v>9.5</v>
      </c>
      <c r="O2077" s="12" t="n">
        <v>45030</v>
      </c>
      <c r="P2077" t="n">
        <v>13</v>
      </c>
      <c r="Q2077" t="inlineStr">
        <is>
          <t>SI</t>
        </is>
      </c>
      <c r="T2077" t="n">
        <v>19958.048</v>
      </c>
      <c r="V2077" t="n">
        <v>9.5</v>
      </c>
      <c r="W2077" s="12" t="n">
        <v>45023</v>
      </c>
      <c r="X2077" t="n">
        <v>11.5</v>
      </c>
      <c r="Y2077" s="12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2" t="n">
        <v>45014</v>
      </c>
      <c r="H2078" t="inlineStr"/>
      <c r="J2078" t="n">
        <v>19958.048</v>
      </c>
      <c r="L2078" t="n">
        <v>7.5</v>
      </c>
      <c r="M2078" s="12" t="n">
        <v>45021</v>
      </c>
      <c r="N2078" t="n">
        <v>9.5</v>
      </c>
      <c r="O2078" s="12" t="n">
        <v>45030</v>
      </c>
      <c r="P2078" t="n">
        <v>13</v>
      </c>
      <c r="Q2078" t="inlineStr">
        <is>
          <t>SI</t>
        </is>
      </c>
      <c r="T2078" t="n">
        <v>19958.048</v>
      </c>
      <c r="V2078" t="n">
        <v>9.5</v>
      </c>
      <c r="W2078" s="12" t="n">
        <v>45023</v>
      </c>
      <c r="X2078" t="n">
        <v>11.5</v>
      </c>
      <c r="Y2078" s="12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2" t="n">
        <v>45003</v>
      </c>
      <c r="H2079" t="inlineStr"/>
      <c r="J2079" t="n">
        <v>19958.048</v>
      </c>
      <c r="L2079" t="n">
        <v>7.5</v>
      </c>
      <c r="M2079" s="12" t="n">
        <v>45010</v>
      </c>
      <c r="N2079" t="n">
        <v>9.5</v>
      </c>
      <c r="O2079" s="12" t="n">
        <v>45019</v>
      </c>
      <c r="P2079" t="n">
        <v>23</v>
      </c>
      <c r="Q2079" t="inlineStr">
        <is>
          <t>SI</t>
        </is>
      </c>
      <c r="S2079" t="n">
        <v>19958.048</v>
      </c>
      <c r="V2079" t="n">
        <v>9.5</v>
      </c>
      <c r="W2079" s="12" t="n">
        <v>45012</v>
      </c>
      <c r="X2079" t="n">
        <v>11.5</v>
      </c>
      <c r="Y2079" s="12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2" t="n">
        <v>45009</v>
      </c>
      <c r="H2080" t="inlineStr"/>
      <c r="J2080" t="n">
        <v>13200</v>
      </c>
      <c r="L2080" t="n">
        <v>5.142011834319526</v>
      </c>
      <c r="M2080" s="12" t="n">
        <v>45014</v>
      </c>
      <c r="N2080" t="n">
        <v>7.5</v>
      </c>
      <c r="O2080" s="12" t="n">
        <v>45021</v>
      </c>
      <c r="P2080" t="n">
        <v>19</v>
      </c>
      <c r="Q2080" t="inlineStr">
        <is>
          <t>SI</t>
        </is>
      </c>
      <c r="T2080" t="n">
        <v>13200</v>
      </c>
      <c r="V2080" t="n">
        <v>7.142011834319526</v>
      </c>
      <c r="W2080" s="12" t="n">
        <v>45016</v>
      </c>
      <c r="X2080" t="n">
        <v>9.5</v>
      </c>
      <c r="Y2080" s="12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2" t="n">
        <v>45009</v>
      </c>
      <c r="H2081" t="inlineStr"/>
      <c r="J2081" t="n">
        <v>6785</v>
      </c>
      <c r="L2081" t="n">
        <v>5.142011834319526</v>
      </c>
      <c r="M2081" s="12" t="n">
        <v>45014</v>
      </c>
      <c r="N2081" t="n">
        <v>7.5</v>
      </c>
      <c r="O2081" s="12" t="n">
        <v>45021</v>
      </c>
      <c r="P2081" t="n">
        <v>19</v>
      </c>
      <c r="Q2081" t="inlineStr">
        <is>
          <t>SI</t>
        </is>
      </c>
      <c r="T2081" t="n">
        <v>6785</v>
      </c>
      <c r="V2081" t="n">
        <v>7.142011834319526</v>
      </c>
      <c r="W2081" s="12" t="n">
        <v>45016</v>
      </c>
      <c r="X2081" t="n">
        <v>9.5</v>
      </c>
      <c r="Y2081" s="12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2" t="n">
        <v>45018</v>
      </c>
      <c r="H2082" t="inlineStr"/>
      <c r="J2082" t="n">
        <v>24090</v>
      </c>
      <c r="L2082" t="n">
        <v>5.574109245612703</v>
      </c>
      <c r="M2082" s="12" t="n">
        <v>45023</v>
      </c>
      <c r="N2082" t="n">
        <v>5.5</v>
      </c>
      <c r="O2082" s="12" t="n">
        <v>45028</v>
      </c>
      <c r="P2082" t="n">
        <v>15</v>
      </c>
      <c r="Q2082" t="inlineStr">
        <is>
          <t>SI</t>
        </is>
      </c>
      <c r="T2082" t="n">
        <v>24090</v>
      </c>
      <c r="V2082" t="n">
        <v>7.574109245612703</v>
      </c>
      <c r="W2082" s="12" t="n">
        <v>45025</v>
      </c>
      <c r="X2082" t="n">
        <v>7.5</v>
      </c>
      <c r="Y2082" s="12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2" t="n">
        <v>45018</v>
      </c>
      <c r="H2083" t="inlineStr"/>
      <c r="J2083" t="n">
        <v>8496</v>
      </c>
      <c r="L2083" t="n">
        <v>5.574109245612703</v>
      </c>
      <c r="M2083" s="12" t="n">
        <v>45023</v>
      </c>
      <c r="N2083" t="n">
        <v>5.5</v>
      </c>
      <c r="O2083" s="12" t="n">
        <v>45028</v>
      </c>
      <c r="P2083" t="n">
        <v>15</v>
      </c>
      <c r="Q2083" t="inlineStr">
        <is>
          <t>SI</t>
        </is>
      </c>
      <c r="T2083" t="n">
        <v>8496</v>
      </c>
      <c r="V2083" t="n">
        <v>7.574109245612703</v>
      </c>
      <c r="W2083" s="12" t="n">
        <v>45025</v>
      </c>
      <c r="X2083" t="n">
        <v>7.5</v>
      </c>
      <c r="Y2083" s="12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2" t="n">
        <v>45018</v>
      </c>
      <c r="H2084" t="inlineStr"/>
      <c r="J2084" t="n">
        <v>14958</v>
      </c>
      <c r="L2084" t="n">
        <v>5.574109245612703</v>
      </c>
      <c r="M2084" s="12" t="n">
        <v>45023</v>
      </c>
      <c r="N2084" t="n">
        <v>5.5</v>
      </c>
      <c r="O2084" s="12" t="n">
        <v>45028</v>
      </c>
      <c r="P2084" t="n">
        <v>15</v>
      </c>
      <c r="Q2084" t="inlineStr">
        <is>
          <t>SI</t>
        </is>
      </c>
      <c r="T2084" t="n">
        <v>14958</v>
      </c>
      <c r="V2084" t="n">
        <v>7.574109245612703</v>
      </c>
      <c r="W2084" s="12" t="n">
        <v>45025</v>
      </c>
      <c r="X2084" t="n">
        <v>7.5</v>
      </c>
      <c r="Y2084" s="12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2" t="n">
        <v>45018</v>
      </c>
      <c r="H2085" t="inlineStr"/>
      <c r="J2085" t="n">
        <v>24100</v>
      </c>
      <c r="L2085" t="n">
        <v>5.574109245612703</v>
      </c>
      <c r="M2085" s="12" t="n">
        <v>45023</v>
      </c>
      <c r="N2085" t="n">
        <v>5.5</v>
      </c>
      <c r="O2085" s="12" t="n">
        <v>45028</v>
      </c>
      <c r="P2085" t="n">
        <v>15</v>
      </c>
      <c r="Q2085" t="inlineStr">
        <is>
          <t>SI</t>
        </is>
      </c>
      <c r="T2085" t="n">
        <v>24100</v>
      </c>
      <c r="V2085" t="n">
        <v>7.574109245612703</v>
      </c>
      <c r="W2085" s="12" t="n">
        <v>45025</v>
      </c>
      <c r="X2085" t="n">
        <v>7.5</v>
      </c>
      <c r="Y2085" s="12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2" t="n">
        <v>45031</v>
      </c>
      <c r="H2086" t="inlineStr"/>
      <c r="J2086" t="n">
        <v>11580</v>
      </c>
      <c r="L2086" t="n">
        <v>5.574109245612703</v>
      </c>
      <c r="M2086" s="12" t="n">
        <v>45036</v>
      </c>
      <c r="N2086" t="n">
        <v>5.5</v>
      </c>
      <c r="O2086" s="12" t="n">
        <v>45041</v>
      </c>
      <c r="P2086" t="n">
        <v>4</v>
      </c>
      <c r="Q2086" t="inlineStr">
        <is>
          <t>SI</t>
        </is>
      </c>
      <c r="T2086" t="n">
        <v>11580</v>
      </c>
      <c r="V2086" t="n">
        <v>7.574109245612703</v>
      </c>
      <c r="W2086" s="12" t="n">
        <v>45038</v>
      </c>
      <c r="X2086" t="n">
        <v>7.5</v>
      </c>
      <c r="Y2086" s="12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2" t="n">
        <v>45031</v>
      </c>
      <c r="H2087" t="inlineStr"/>
      <c r="J2087" t="n">
        <v>13080</v>
      </c>
      <c r="L2087" t="n">
        <v>5.574109245612703</v>
      </c>
      <c r="M2087" s="12" t="n">
        <v>45036</v>
      </c>
      <c r="N2087" t="n">
        <v>5.5</v>
      </c>
      <c r="O2087" s="12" t="n">
        <v>45041</v>
      </c>
      <c r="P2087" t="n">
        <v>4</v>
      </c>
      <c r="Q2087" t="inlineStr">
        <is>
          <t>SI</t>
        </is>
      </c>
      <c r="T2087" t="n">
        <v>13080</v>
      </c>
      <c r="V2087" t="n">
        <v>7.574109245612703</v>
      </c>
      <c r="W2087" s="12" t="n">
        <v>45038</v>
      </c>
      <c r="X2087" t="n">
        <v>7.5</v>
      </c>
      <c r="Y2087" s="12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2" t="n">
        <v>45031</v>
      </c>
      <c r="H2088" t="inlineStr"/>
      <c r="J2088" t="n">
        <v>22129.97</v>
      </c>
      <c r="L2088" t="n">
        <v>5.574109245612703</v>
      </c>
      <c r="M2088" s="12" t="n">
        <v>45036</v>
      </c>
      <c r="N2088" t="n">
        <v>5.5</v>
      </c>
      <c r="O2088" s="12" t="n">
        <v>45041</v>
      </c>
      <c r="P2088" t="n">
        <v>4</v>
      </c>
      <c r="Q2088" t="inlineStr">
        <is>
          <t>SI</t>
        </is>
      </c>
      <c r="T2088" t="n">
        <v>22129.97</v>
      </c>
      <c r="V2088" t="n">
        <v>7.574109245612703</v>
      </c>
      <c r="W2088" s="12" t="n">
        <v>45038</v>
      </c>
      <c r="X2088" t="n">
        <v>7.5</v>
      </c>
      <c r="Y2088" s="12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2" t="n">
        <v>45018</v>
      </c>
      <c r="H2089" t="inlineStr"/>
      <c r="J2089" t="n">
        <v>22835.7</v>
      </c>
      <c r="L2089" t="n">
        <v>5.574109245612703</v>
      </c>
      <c r="M2089" s="12" t="n">
        <v>45023</v>
      </c>
      <c r="N2089" t="n">
        <v>5.5</v>
      </c>
      <c r="O2089" s="12" t="n">
        <v>45028</v>
      </c>
      <c r="P2089" t="n">
        <v>15</v>
      </c>
      <c r="Q2089" t="inlineStr">
        <is>
          <t>SI</t>
        </is>
      </c>
      <c r="T2089" t="n">
        <v>22835.7</v>
      </c>
      <c r="V2089" t="n">
        <v>7.574109245612703</v>
      </c>
      <c r="W2089" s="12" t="n">
        <v>45025</v>
      </c>
      <c r="X2089" t="n">
        <v>7.5</v>
      </c>
      <c r="Y2089" s="12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2" t="n">
        <v>45011</v>
      </c>
      <c r="H2090" t="inlineStr"/>
      <c r="J2090" t="n">
        <v>2002.28</v>
      </c>
      <c r="L2090" t="n">
        <v>4.830303030303031</v>
      </c>
      <c r="M2090" s="12" t="n">
        <v>45015</v>
      </c>
      <c r="N2090" t="n">
        <v>15</v>
      </c>
      <c r="O2090" s="12" t="n">
        <v>45030</v>
      </c>
      <c r="P2090" t="n">
        <v>13</v>
      </c>
      <c r="Q2090" t="inlineStr">
        <is>
          <t>SI</t>
        </is>
      </c>
      <c r="T2090" t="n">
        <v>2002.28</v>
      </c>
      <c r="V2090" t="n">
        <v>6.830303030303031</v>
      </c>
      <c r="W2090" s="12" t="n">
        <v>45017</v>
      </c>
      <c r="X2090" t="n">
        <v>17</v>
      </c>
      <c r="Y2090" s="12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2" t="n">
        <v>45011</v>
      </c>
      <c r="H2091" t="inlineStr"/>
      <c r="J2091" t="n">
        <v>2000</v>
      </c>
      <c r="L2091" t="n">
        <v>4.830303030303031</v>
      </c>
      <c r="M2091" s="12" t="n">
        <v>45015</v>
      </c>
      <c r="N2091" t="n">
        <v>15</v>
      </c>
      <c r="O2091" s="12" t="n">
        <v>45030</v>
      </c>
      <c r="P2091" t="n">
        <v>13</v>
      </c>
      <c r="Q2091" t="inlineStr">
        <is>
          <t>SI</t>
        </is>
      </c>
      <c r="T2091" t="n">
        <v>2000</v>
      </c>
      <c r="V2091" t="n">
        <v>6.830303030303031</v>
      </c>
      <c r="W2091" s="12" t="n">
        <v>45017</v>
      </c>
      <c r="X2091" t="n">
        <v>17</v>
      </c>
      <c r="Y2091" s="12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2" t="n">
        <v>45011</v>
      </c>
      <c r="H2092" t="inlineStr"/>
      <c r="J2092" t="n">
        <v>1000</v>
      </c>
      <c r="L2092" t="n">
        <v>4.830303030303031</v>
      </c>
      <c r="M2092" s="12" t="n">
        <v>45015</v>
      </c>
      <c r="N2092" t="n">
        <v>15</v>
      </c>
      <c r="O2092" s="12" t="n">
        <v>45030</v>
      </c>
      <c r="P2092" t="n">
        <v>13</v>
      </c>
      <c r="Q2092" t="inlineStr">
        <is>
          <t>SI</t>
        </is>
      </c>
      <c r="T2092" t="n">
        <v>1000</v>
      </c>
      <c r="V2092" t="n">
        <v>6.830303030303031</v>
      </c>
      <c r="W2092" s="12" t="n">
        <v>45017</v>
      </c>
      <c r="X2092" t="n">
        <v>17</v>
      </c>
      <c r="Y2092" s="12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2" t="n">
        <v>45011</v>
      </c>
      <c r="H2093" t="inlineStr"/>
      <c r="J2093" t="n">
        <v>7008.32</v>
      </c>
      <c r="L2093" t="n">
        <v>4.830303030303031</v>
      </c>
      <c r="M2093" s="12" t="n">
        <v>45015</v>
      </c>
      <c r="N2093" t="n">
        <v>15</v>
      </c>
      <c r="O2093" s="12" t="n">
        <v>45030</v>
      </c>
      <c r="P2093" t="n">
        <v>13</v>
      </c>
      <c r="Q2093" t="inlineStr">
        <is>
          <t>SI</t>
        </is>
      </c>
      <c r="T2093" t="n">
        <v>7008.32</v>
      </c>
      <c r="V2093" t="n">
        <v>6.830303030303031</v>
      </c>
      <c r="W2093" s="12" t="n">
        <v>45017</v>
      </c>
      <c r="X2093" t="n">
        <v>17</v>
      </c>
      <c r="Y2093" s="12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2" t="n">
        <v>45011</v>
      </c>
      <c r="H2094" t="inlineStr"/>
      <c r="J2094" t="n">
        <v>5011.11</v>
      </c>
      <c r="L2094" t="n">
        <v>4.830303030303031</v>
      </c>
      <c r="M2094" s="12" t="n">
        <v>45015</v>
      </c>
      <c r="N2094" t="n">
        <v>15</v>
      </c>
      <c r="O2094" s="12" t="n">
        <v>45030</v>
      </c>
      <c r="P2094" t="n">
        <v>13</v>
      </c>
      <c r="Q2094" t="inlineStr">
        <is>
          <t>SI</t>
        </is>
      </c>
      <c r="T2094" t="n">
        <v>5011.11</v>
      </c>
      <c r="V2094" t="n">
        <v>6.830303030303031</v>
      </c>
      <c r="W2094" s="12" t="n">
        <v>45017</v>
      </c>
      <c r="X2094" t="n">
        <v>17</v>
      </c>
      <c r="Y2094" s="12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2" t="n">
        <v>45011</v>
      </c>
      <c r="H2095" t="inlineStr"/>
      <c r="J2095" t="n">
        <v>7017.29</v>
      </c>
      <c r="L2095" t="n">
        <v>4.830303030303031</v>
      </c>
      <c r="M2095" s="12" t="n">
        <v>45015</v>
      </c>
      <c r="N2095" t="n">
        <v>15</v>
      </c>
      <c r="O2095" s="12" t="n">
        <v>45030</v>
      </c>
      <c r="P2095" t="n">
        <v>13</v>
      </c>
      <c r="Q2095" t="inlineStr">
        <is>
          <t>SI</t>
        </is>
      </c>
      <c r="T2095" t="n">
        <v>7017.29</v>
      </c>
      <c r="V2095" t="n">
        <v>6.830303030303031</v>
      </c>
      <c r="W2095" s="12" t="n">
        <v>45017</v>
      </c>
      <c r="X2095" t="n">
        <v>17</v>
      </c>
      <c r="Y2095" s="12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2" t="n">
        <v>44990</v>
      </c>
      <c r="H2096" t="inlineStr"/>
      <c r="I2096" t="n">
        <v>23796.34</v>
      </c>
      <c r="L2096" t="n">
        <v>5.449612403100775</v>
      </c>
      <c r="M2096" s="12" t="n">
        <v>44995</v>
      </c>
      <c r="N2096" t="n">
        <v>10</v>
      </c>
      <c r="O2096" s="12" t="n">
        <v>45005</v>
      </c>
      <c r="P2096" t="n">
        <v>9</v>
      </c>
      <c r="Q2096" t="inlineStr">
        <is>
          <t>SI</t>
        </is>
      </c>
      <c r="S2096" t="n">
        <v>23796.34</v>
      </c>
      <c r="V2096" t="n">
        <v>7.449612403100775</v>
      </c>
      <c r="W2096" s="12" t="n">
        <v>44997</v>
      </c>
      <c r="X2096" t="n">
        <v>12</v>
      </c>
      <c r="Y2096" s="12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2" t="n">
        <v>45018</v>
      </c>
      <c r="H2097" t="inlineStr"/>
      <c r="J2097" t="n">
        <v>23100</v>
      </c>
      <c r="L2097" t="n">
        <v>5.574109245612703</v>
      </c>
      <c r="M2097" s="12" t="n">
        <v>45023</v>
      </c>
      <c r="N2097" t="n">
        <v>5.5</v>
      </c>
      <c r="O2097" s="12" t="n">
        <v>45028</v>
      </c>
      <c r="P2097" t="n">
        <v>15</v>
      </c>
      <c r="Q2097" t="inlineStr">
        <is>
          <t>SI</t>
        </is>
      </c>
      <c r="T2097" t="n">
        <v>23100</v>
      </c>
      <c r="V2097" t="n">
        <v>7.574109245612703</v>
      </c>
      <c r="W2097" s="12" t="n">
        <v>45025</v>
      </c>
      <c r="X2097" t="n">
        <v>7.5</v>
      </c>
      <c r="Y2097" s="12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2" t="n">
        <v>45018</v>
      </c>
      <c r="H2098" t="inlineStr"/>
      <c r="J2098" t="n">
        <v>24580</v>
      </c>
      <c r="L2098" t="n">
        <v>5.574109245612703</v>
      </c>
      <c r="M2098" s="12" t="n">
        <v>45023</v>
      </c>
      <c r="N2098" t="n">
        <v>5.5</v>
      </c>
      <c r="O2098" s="12" t="n">
        <v>45028</v>
      </c>
      <c r="P2098" t="n">
        <v>15</v>
      </c>
      <c r="Q2098" t="inlineStr">
        <is>
          <t>SI</t>
        </is>
      </c>
      <c r="T2098" t="n">
        <v>24580</v>
      </c>
      <c r="V2098" t="n">
        <v>7.574109245612703</v>
      </c>
      <c r="W2098" s="12" t="n">
        <v>45025</v>
      </c>
      <c r="X2098" t="n">
        <v>7.5</v>
      </c>
      <c r="Y2098" s="12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2" t="n">
        <v>45018</v>
      </c>
      <c r="H2099" t="inlineStr"/>
      <c r="J2099" t="n">
        <v>23940</v>
      </c>
      <c r="L2099" t="n">
        <v>5.574109245612703</v>
      </c>
      <c r="M2099" s="12" t="n">
        <v>45023</v>
      </c>
      <c r="N2099" t="n">
        <v>5.5</v>
      </c>
      <c r="O2099" s="12" t="n">
        <v>45028</v>
      </c>
      <c r="P2099" t="n">
        <v>15</v>
      </c>
      <c r="Q2099" t="inlineStr">
        <is>
          <t>SI</t>
        </is>
      </c>
      <c r="T2099" t="n">
        <v>23940</v>
      </c>
      <c r="V2099" t="n">
        <v>7.574109245612703</v>
      </c>
      <c r="W2099" s="12" t="n">
        <v>45025</v>
      </c>
      <c r="X2099" t="n">
        <v>7.5</v>
      </c>
      <c r="Y2099" s="12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2" t="n">
        <v>45018</v>
      </c>
      <c r="H2100" t="inlineStr"/>
      <c r="J2100" t="n">
        <v>24139.04</v>
      </c>
      <c r="L2100" t="n">
        <v>5.574109245612703</v>
      </c>
      <c r="M2100" s="12" t="n">
        <v>45023</v>
      </c>
      <c r="N2100" t="n">
        <v>5.5</v>
      </c>
      <c r="O2100" s="12" t="n">
        <v>45028</v>
      </c>
      <c r="P2100" t="n">
        <v>15</v>
      </c>
      <c r="Q2100" t="inlineStr">
        <is>
          <t>SI</t>
        </is>
      </c>
      <c r="T2100" t="n">
        <v>24139.04</v>
      </c>
      <c r="V2100" t="n">
        <v>7.574109245612703</v>
      </c>
      <c r="W2100" s="12" t="n">
        <v>45025</v>
      </c>
      <c r="X2100" t="n">
        <v>7.5</v>
      </c>
      <c r="Y2100" s="12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2" t="n">
        <v>45015</v>
      </c>
      <c r="H2101" t="inlineStr"/>
      <c r="J2101" t="n">
        <v>18143.68</v>
      </c>
      <c r="L2101" t="n">
        <v>7.5</v>
      </c>
      <c r="M2101" s="12" t="n">
        <v>45022</v>
      </c>
      <c r="N2101" t="n">
        <v>9.5</v>
      </c>
      <c r="O2101" s="12" t="n">
        <v>45031</v>
      </c>
      <c r="P2101" t="n">
        <v>12</v>
      </c>
      <c r="Q2101" t="inlineStr">
        <is>
          <t>SI</t>
        </is>
      </c>
      <c r="T2101" t="n">
        <v>18143.68</v>
      </c>
      <c r="V2101" t="n">
        <v>9.5</v>
      </c>
      <c r="W2101" s="12" t="n">
        <v>45024</v>
      </c>
      <c r="X2101" t="n">
        <v>11.5</v>
      </c>
      <c r="Y2101" s="12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2" t="n">
        <v>45011</v>
      </c>
      <c r="H2102" t="inlineStr"/>
      <c r="J2102" t="n">
        <v>2005.52</v>
      </c>
      <c r="L2102" t="n">
        <v>4.830303030303031</v>
      </c>
      <c r="M2102" s="12" t="n">
        <v>45015</v>
      </c>
      <c r="N2102" t="n">
        <v>15</v>
      </c>
      <c r="O2102" s="12" t="n">
        <v>45030</v>
      </c>
      <c r="P2102" t="n">
        <v>13</v>
      </c>
      <c r="Q2102" t="inlineStr">
        <is>
          <t>SI</t>
        </is>
      </c>
      <c r="T2102" t="n">
        <v>2005.52</v>
      </c>
      <c r="V2102" t="n">
        <v>6.830303030303031</v>
      </c>
      <c r="W2102" s="12" t="n">
        <v>45017</v>
      </c>
      <c r="X2102" t="n">
        <v>17</v>
      </c>
      <c r="Y2102" s="12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2" t="n">
        <v>45011</v>
      </c>
      <c r="H2103" t="inlineStr"/>
      <c r="J2103" t="n">
        <v>3000</v>
      </c>
      <c r="L2103" t="n">
        <v>4.830303030303031</v>
      </c>
      <c r="M2103" s="12" t="n">
        <v>45015</v>
      </c>
      <c r="N2103" t="n">
        <v>15</v>
      </c>
      <c r="O2103" s="12" t="n">
        <v>45030</v>
      </c>
      <c r="P2103" t="n">
        <v>13</v>
      </c>
      <c r="Q2103" t="inlineStr">
        <is>
          <t>SI</t>
        </is>
      </c>
      <c r="T2103" t="n">
        <v>3000</v>
      </c>
      <c r="V2103" t="n">
        <v>6.830303030303031</v>
      </c>
      <c r="W2103" s="12" t="n">
        <v>45017</v>
      </c>
      <c r="X2103" t="n">
        <v>17</v>
      </c>
      <c r="Y2103" s="12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2" t="n">
        <v>45011</v>
      </c>
      <c r="H2104" t="inlineStr"/>
      <c r="J2104" t="n">
        <v>2006.02</v>
      </c>
      <c r="L2104" t="n">
        <v>4.830303030303031</v>
      </c>
      <c r="M2104" s="12" t="n">
        <v>45015</v>
      </c>
      <c r="N2104" t="n">
        <v>15</v>
      </c>
      <c r="O2104" s="12" t="n">
        <v>45030</v>
      </c>
      <c r="P2104" t="n">
        <v>13</v>
      </c>
      <c r="Q2104" t="inlineStr">
        <is>
          <t>SI</t>
        </is>
      </c>
      <c r="T2104" t="n">
        <v>2006.02</v>
      </c>
      <c r="V2104" t="n">
        <v>6.830303030303031</v>
      </c>
      <c r="W2104" s="12" t="n">
        <v>45017</v>
      </c>
      <c r="X2104" t="n">
        <v>17</v>
      </c>
      <c r="Y2104" s="12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2" t="n">
        <v>45011</v>
      </c>
      <c r="H2105" t="inlineStr"/>
      <c r="J2105" t="n">
        <v>3000</v>
      </c>
      <c r="L2105" t="n">
        <v>4.830303030303031</v>
      </c>
      <c r="M2105" s="12" t="n">
        <v>45015</v>
      </c>
      <c r="N2105" t="n">
        <v>15</v>
      </c>
      <c r="O2105" s="12" t="n">
        <v>45030</v>
      </c>
      <c r="P2105" t="n">
        <v>13</v>
      </c>
      <c r="Q2105" t="inlineStr">
        <is>
          <t>SI</t>
        </is>
      </c>
      <c r="T2105" t="n">
        <v>3000</v>
      </c>
      <c r="V2105" t="n">
        <v>6.830303030303031</v>
      </c>
      <c r="W2105" s="12" t="n">
        <v>45017</v>
      </c>
      <c r="X2105" t="n">
        <v>17</v>
      </c>
      <c r="Y2105" s="12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2" t="n">
        <v>45011</v>
      </c>
      <c r="H2106" t="inlineStr"/>
      <c r="J2106" t="n">
        <v>10016.99</v>
      </c>
      <c r="L2106" t="n">
        <v>4.830303030303031</v>
      </c>
      <c r="M2106" s="12" t="n">
        <v>45015</v>
      </c>
      <c r="N2106" t="n">
        <v>15</v>
      </c>
      <c r="O2106" s="12" t="n">
        <v>45030</v>
      </c>
      <c r="P2106" t="n">
        <v>13</v>
      </c>
      <c r="Q2106" t="inlineStr">
        <is>
          <t>SI</t>
        </is>
      </c>
      <c r="T2106" t="n">
        <v>10016.99</v>
      </c>
      <c r="V2106" t="n">
        <v>6.830303030303031</v>
      </c>
      <c r="W2106" s="12" t="n">
        <v>45017</v>
      </c>
      <c r="X2106" t="n">
        <v>17</v>
      </c>
      <c r="Y2106" s="12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2" t="n">
        <v>45011</v>
      </c>
      <c r="H2107" t="inlineStr"/>
      <c r="J2107" t="n">
        <v>2009.11</v>
      </c>
      <c r="L2107" t="n">
        <v>4.830303030303031</v>
      </c>
      <c r="M2107" s="12" t="n">
        <v>45015</v>
      </c>
      <c r="N2107" t="n">
        <v>15</v>
      </c>
      <c r="O2107" s="12" t="n">
        <v>45030</v>
      </c>
      <c r="P2107" t="n">
        <v>13</v>
      </c>
      <c r="Q2107" t="inlineStr">
        <is>
          <t>SI</t>
        </is>
      </c>
      <c r="T2107" t="n">
        <v>2009.11</v>
      </c>
      <c r="V2107" t="n">
        <v>6.830303030303031</v>
      </c>
      <c r="W2107" s="12" t="n">
        <v>45017</v>
      </c>
      <c r="X2107" t="n">
        <v>17</v>
      </c>
      <c r="Y2107" s="12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2" t="n">
        <v>45032</v>
      </c>
      <c r="H2108" t="inlineStr"/>
      <c r="K2108" t="n">
        <v>4015.59</v>
      </c>
      <c r="L2108" t="n">
        <v>4.830303030303031</v>
      </c>
      <c r="M2108" s="12" t="n">
        <v>45036</v>
      </c>
      <c r="N2108" t="n">
        <v>15</v>
      </c>
      <c r="O2108" s="13" t="n">
        <v>45051</v>
      </c>
      <c r="P2108" t="n">
        <v>21</v>
      </c>
      <c r="Q2108" t="inlineStr">
        <is>
          <t>SI</t>
        </is>
      </c>
      <c r="U2108" s="14" t="n">
        <v>4015.59</v>
      </c>
      <c r="V2108" t="n">
        <v>6.830303030303031</v>
      </c>
      <c r="W2108" s="12" t="n">
        <v>45038</v>
      </c>
      <c r="X2108" t="n">
        <v>17</v>
      </c>
      <c r="Y2108" s="12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2" t="n">
        <v>45032</v>
      </c>
      <c r="H2109" t="inlineStr"/>
      <c r="K2109" t="n">
        <v>10005.74</v>
      </c>
      <c r="L2109" t="n">
        <v>4.830303030303031</v>
      </c>
      <c r="M2109" s="12" t="n">
        <v>45036</v>
      </c>
      <c r="N2109" t="n">
        <v>15</v>
      </c>
      <c r="O2109" s="13" t="n">
        <v>45051</v>
      </c>
      <c r="P2109" t="n">
        <v>21</v>
      </c>
      <c r="Q2109" t="inlineStr">
        <is>
          <t>SI</t>
        </is>
      </c>
      <c r="U2109" s="14" t="n">
        <v>10005.74</v>
      </c>
      <c r="V2109" t="n">
        <v>6.830303030303031</v>
      </c>
      <c r="W2109" s="12" t="n">
        <v>45038</v>
      </c>
      <c r="X2109" t="n">
        <v>17</v>
      </c>
      <c r="Y2109" s="12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2" t="n">
        <v>45032</v>
      </c>
      <c r="H2110" t="inlineStr"/>
      <c r="K2110" t="n">
        <v>9978.99</v>
      </c>
      <c r="L2110" t="n">
        <v>4.830303030303031</v>
      </c>
      <c r="M2110" s="12" t="n">
        <v>45036</v>
      </c>
      <c r="N2110" t="n">
        <v>15</v>
      </c>
      <c r="O2110" s="13" t="n">
        <v>45051</v>
      </c>
      <c r="P2110" t="n">
        <v>21</v>
      </c>
      <c r="Q2110" t="inlineStr">
        <is>
          <t>SI</t>
        </is>
      </c>
      <c r="U2110" s="14" t="n">
        <v>9978.99</v>
      </c>
      <c r="V2110" t="n">
        <v>6.830303030303031</v>
      </c>
      <c r="W2110" s="12" t="n">
        <v>45038</v>
      </c>
      <c r="X2110" t="n">
        <v>17</v>
      </c>
      <c r="Y2110" s="12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2" t="n">
        <v>45011</v>
      </c>
      <c r="H2111" t="inlineStr"/>
      <c r="J2111" t="n">
        <v>10045.09</v>
      </c>
      <c r="L2111" t="n">
        <v>4.830303030303031</v>
      </c>
      <c r="M2111" s="12" t="n">
        <v>45015</v>
      </c>
      <c r="N2111" t="n">
        <v>15</v>
      </c>
      <c r="O2111" s="12" t="n">
        <v>45030</v>
      </c>
      <c r="P2111" t="n">
        <v>13</v>
      </c>
      <c r="Q2111" t="inlineStr">
        <is>
          <t>SI</t>
        </is>
      </c>
      <c r="T2111" t="n">
        <v>10045.09</v>
      </c>
      <c r="V2111" t="n">
        <v>6.830303030303031</v>
      </c>
      <c r="W2111" s="12" t="n">
        <v>45017</v>
      </c>
      <c r="X2111" t="n">
        <v>17</v>
      </c>
      <c r="Y2111" s="12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2" t="n">
        <v>45011</v>
      </c>
      <c r="H2112" t="inlineStr"/>
      <c r="J2112" t="n">
        <v>4061.13</v>
      </c>
      <c r="L2112" t="n">
        <v>4.830303030303031</v>
      </c>
      <c r="M2112" s="12" t="n">
        <v>45015</v>
      </c>
      <c r="N2112" t="n">
        <v>15</v>
      </c>
      <c r="O2112" s="12" t="n">
        <v>45030</v>
      </c>
      <c r="P2112" t="n">
        <v>13</v>
      </c>
      <c r="Q2112" t="inlineStr">
        <is>
          <t>SI</t>
        </is>
      </c>
      <c r="T2112" t="n">
        <v>4061.13</v>
      </c>
      <c r="V2112" t="n">
        <v>6.830303030303031</v>
      </c>
      <c r="W2112" s="12" t="n">
        <v>45017</v>
      </c>
      <c r="X2112" t="n">
        <v>17</v>
      </c>
      <c r="Y2112" s="12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2" t="n">
        <v>45011</v>
      </c>
      <c r="H2113" t="inlineStr"/>
      <c r="J2113" t="n">
        <v>10006.25</v>
      </c>
      <c r="L2113" t="n">
        <v>4.830303030303031</v>
      </c>
      <c r="M2113" s="12" t="n">
        <v>45015</v>
      </c>
      <c r="N2113" t="n">
        <v>15</v>
      </c>
      <c r="O2113" s="12" t="n">
        <v>45030</v>
      </c>
      <c r="P2113" t="n">
        <v>13</v>
      </c>
      <c r="Q2113" t="inlineStr">
        <is>
          <t>SI</t>
        </is>
      </c>
      <c r="T2113" t="n">
        <v>10006.25</v>
      </c>
      <c r="V2113" t="n">
        <v>6.830303030303031</v>
      </c>
      <c r="W2113" s="12" t="n">
        <v>45017</v>
      </c>
      <c r="X2113" t="n">
        <v>17</v>
      </c>
      <c r="Y2113" s="12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2" t="n">
        <v>45011</v>
      </c>
      <c r="H2114" t="inlineStr"/>
      <c r="J2114" t="n">
        <v>24000</v>
      </c>
      <c r="L2114" t="n">
        <v>4.830303030303031</v>
      </c>
      <c r="M2114" s="12" t="n">
        <v>45015</v>
      </c>
      <c r="N2114" t="n">
        <v>15</v>
      </c>
      <c r="O2114" s="12" t="n">
        <v>45030</v>
      </c>
      <c r="P2114" t="n">
        <v>13</v>
      </c>
      <c r="Q2114" t="inlineStr">
        <is>
          <t>SI</t>
        </is>
      </c>
      <c r="T2114" t="n">
        <v>24000</v>
      </c>
      <c r="V2114" t="n">
        <v>6.830303030303031</v>
      </c>
      <c r="W2114" s="12" t="n">
        <v>45017</v>
      </c>
      <c r="X2114" t="n">
        <v>17</v>
      </c>
      <c r="Y2114" s="12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2" t="n">
        <v>45032</v>
      </c>
      <c r="H2115" t="inlineStr"/>
      <c r="K2115" t="n">
        <v>24000</v>
      </c>
      <c r="L2115" t="n">
        <v>4.830303030303031</v>
      </c>
      <c r="M2115" s="12" t="n">
        <v>45036</v>
      </c>
      <c r="N2115" t="n">
        <v>15</v>
      </c>
      <c r="O2115" s="13" t="n">
        <v>45051</v>
      </c>
      <c r="P2115" t="n">
        <v>21</v>
      </c>
      <c r="Q2115" t="inlineStr">
        <is>
          <t>SI</t>
        </is>
      </c>
      <c r="U2115" s="14" t="n">
        <v>24000</v>
      </c>
      <c r="V2115" t="n">
        <v>6.830303030303031</v>
      </c>
      <c r="W2115" s="12" t="n">
        <v>45038</v>
      </c>
      <c r="X2115" t="n">
        <v>17</v>
      </c>
      <c r="Y2115" s="12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2" t="n">
        <v>45032</v>
      </c>
      <c r="H2116" t="inlineStr"/>
      <c r="K2116" t="n">
        <v>24000</v>
      </c>
      <c r="L2116" t="n">
        <v>4.830303030303031</v>
      </c>
      <c r="M2116" s="12" t="n">
        <v>45036</v>
      </c>
      <c r="N2116" t="n">
        <v>15</v>
      </c>
      <c r="O2116" s="13" t="n">
        <v>45051</v>
      </c>
      <c r="P2116" t="n">
        <v>21</v>
      </c>
      <c r="Q2116" t="inlineStr">
        <is>
          <t>SI</t>
        </is>
      </c>
      <c r="U2116" s="14" t="n">
        <v>24000</v>
      </c>
      <c r="V2116" t="n">
        <v>6.830303030303031</v>
      </c>
      <c r="W2116" s="12" t="n">
        <v>45038</v>
      </c>
      <c r="X2116" t="n">
        <v>17</v>
      </c>
      <c r="Y2116" s="12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2" t="n">
        <v>45014</v>
      </c>
      <c r="H2117" t="inlineStr"/>
      <c r="J2117" t="n">
        <v>24022.23232</v>
      </c>
      <c r="L2117" t="n">
        <v>7.5</v>
      </c>
      <c r="M2117" s="12" t="n">
        <v>45021</v>
      </c>
      <c r="N2117" t="n">
        <v>9.5</v>
      </c>
      <c r="O2117" s="12" t="n">
        <v>45030</v>
      </c>
      <c r="P2117" t="n">
        <v>13</v>
      </c>
      <c r="Q2117" t="inlineStr">
        <is>
          <t>SI</t>
        </is>
      </c>
      <c r="T2117" t="n">
        <v>24022.23232</v>
      </c>
      <c r="V2117" t="n">
        <v>9.5</v>
      </c>
      <c r="W2117" s="12" t="n">
        <v>45023</v>
      </c>
      <c r="X2117" t="n">
        <v>11.5</v>
      </c>
      <c r="Y2117" s="12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2" t="n">
        <v>44990</v>
      </c>
      <c r="H2118" t="inlineStr"/>
      <c r="I2118" t="n">
        <v>23999.84</v>
      </c>
      <c r="L2118" t="n">
        <v>5.449612403100775</v>
      </c>
      <c r="M2118" s="12" t="n">
        <v>44995</v>
      </c>
      <c r="N2118" t="n">
        <v>10</v>
      </c>
      <c r="O2118" s="12" t="n">
        <v>45005</v>
      </c>
      <c r="P2118" t="n">
        <v>9</v>
      </c>
      <c r="Q2118" t="inlineStr">
        <is>
          <t>SI</t>
        </is>
      </c>
      <c r="S2118" t="n">
        <v>23999.84</v>
      </c>
      <c r="V2118" t="n">
        <v>7.449612403100775</v>
      </c>
      <c r="W2118" s="12" t="n">
        <v>44997</v>
      </c>
      <c r="X2118" t="n">
        <v>12</v>
      </c>
      <c r="Y2118" s="12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2" t="n">
        <v>45000</v>
      </c>
      <c r="H2119" t="inlineStr"/>
      <c r="I2119" t="n">
        <v>24240</v>
      </c>
      <c r="L2119" t="n">
        <v>5.449612403100775</v>
      </c>
      <c r="M2119" s="12" t="n">
        <v>45005</v>
      </c>
      <c r="N2119" t="n">
        <v>10</v>
      </c>
      <c r="O2119" s="12" t="n">
        <v>45015</v>
      </c>
      <c r="P2119" t="n">
        <v>1</v>
      </c>
      <c r="Q2119" t="inlineStr">
        <is>
          <t>Mes 4</t>
        </is>
      </c>
      <c r="S2119" t="n">
        <v>24240</v>
      </c>
      <c r="V2119" t="n">
        <v>7.449612403100775</v>
      </c>
      <c r="W2119" s="12" t="n">
        <v>45007</v>
      </c>
      <c r="X2119" t="n">
        <v>12</v>
      </c>
      <c r="Y2119" s="12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2" t="n">
        <v>45000</v>
      </c>
      <c r="H2120" t="inlineStr"/>
      <c r="I2120" t="n">
        <v>24000.08</v>
      </c>
      <c r="L2120" t="n">
        <v>5.449612403100775</v>
      </c>
      <c r="M2120" s="12" t="n">
        <v>45005</v>
      </c>
      <c r="N2120" t="n">
        <v>10</v>
      </c>
      <c r="O2120" s="12" t="n">
        <v>45015</v>
      </c>
      <c r="P2120" t="n">
        <v>1</v>
      </c>
      <c r="Q2120" t="inlineStr">
        <is>
          <t>Mes 4</t>
        </is>
      </c>
      <c r="S2120" t="n">
        <v>24000.08</v>
      </c>
      <c r="V2120" t="n">
        <v>7.449612403100775</v>
      </c>
      <c r="W2120" s="12" t="n">
        <v>45007</v>
      </c>
      <c r="X2120" t="n">
        <v>12</v>
      </c>
      <c r="Y2120" s="12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2" t="n">
        <v>44990</v>
      </c>
      <c r="H2121" t="inlineStr"/>
      <c r="I2121" t="n">
        <v>21600</v>
      </c>
      <c r="L2121" t="n">
        <v>5.449612403100775</v>
      </c>
      <c r="M2121" s="12" t="n">
        <v>44995</v>
      </c>
      <c r="N2121" t="n">
        <v>10</v>
      </c>
      <c r="O2121" s="12" t="n">
        <v>45005</v>
      </c>
      <c r="P2121" t="n">
        <v>9</v>
      </c>
      <c r="Q2121" t="inlineStr">
        <is>
          <t>SI</t>
        </is>
      </c>
      <c r="S2121" t="n">
        <v>21600</v>
      </c>
      <c r="V2121" t="n">
        <v>7.449612403100775</v>
      </c>
      <c r="W2121" s="12" t="n">
        <v>44997</v>
      </c>
      <c r="X2121" t="n">
        <v>12</v>
      </c>
      <c r="Y2121" s="12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2" t="n">
        <v>45000</v>
      </c>
      <c r="H2122" t="inlineStr"/>
      <c r="I2122" t="n">
        <v>20400</v>
      </c>
      <c r="L2122" t="n">
        <v>5.449612403100775</v>
      </c>
      <c r="M2122" s="12" t="n">
        <v>45005</v>
      </c>
      <c r="N2122" t="n">
        <v>10</v>
      </c>
      <c r="O2122" s="12" t="n">
        <v>45015</v>
      </c>
      <c r="P2122" t="n">
        <v>1</v>
      </c>
      <c r="Q2122" t="inlineStr">
        <is>
          <t>Mes 4</t>
        </is>
      </c>
      <c r="S2122" t="n">
        <v>20400</v>
      </c>
      <c r="V2122" t="n">
        <v>7.449612403100775</v>
      </c>
      <c r="W2122" s="12" t="n">
        <v>45007</v>
      </c>
      <c r="X2122" t="n">
        <v>12</v>
      </c>
      <c r="Y2122" s="12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2" t="n">
        <v>45015</v>
      </c>
      <c r="H2123" t="inlineStr"/>
      <c r="J2123" t="n">
        <v>25000</v>
      </c>
      <c r="L2123" t="n">
        <v>5.574109245612703</v>
      </c>
      <c r="M2123" s="12" t="n">
        <v>45020</v>
      </c>
      <c r="N2123" t="n">
        <v>5.5</v>
      </c>
      <c r="O2123" s="12" t="n">
        <v>45025</v>
      </c>
      <c r="P2123" t="n">
        <v>18</v>
      </c>
      <c r="Q2123" t="inlineStr">
        <is>
          <t>SI</t>
        </is>
      </c>
      <c r="T2123" t="n">
        <v>25000</v>
      </c>
      <c r="V2123" t="n">
        <v>7.574109245612703</v>
      </c>
      <c r="W2123" s="12" t="n">
        <v>45022</v>
      </c>
      <c r="X2123" t="n">
        <v>7.5</v>
      </c>
      <c r="Y2123" s="12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2" t="n">
        <v>45018</v>
      </c>
      <c r="H2124" t="inlineStr"/>
      <c r="J2124" t="n">
        <v>25002</v>
      </c>
      <c r="L2124" t="n">
        <v>5.574109245612703</v>
      </c>
      <c r="M2124" s="12" t="n">
        <v>45023</v>
      </c>
      <c r="N2124" t="n">
        <v>5.5</v>
      </c>
      <c r="O2124" s="12" t="n">
        <v>45028</v>
      </c>
      <c r="P2124" t="n">
        <v>15</v>
      </c>
      <c r="Q2124" t="inlineStr">
        <is>
          <t>SI</t>
        </is>
      </c>
      <c r="T2124" t="n">
        <v>25002</v>
      </c>
      <c r="V2124" t="n">
        <v>7.574109245612703</v>
      </c>
      <c r="W2124" s="12" t="n">
        <v>45025</v>
      </c>
      <c r="X2124" t="n">
        <v>7.5</v>
      </c>
      <c r="Y2124" s="12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2" t="n">
        <v>45011</v>
      </c>
      <c r="H2125" t="inlineStr"/>
      <c r="J2125" t="n">
        <v>24000</v>
      </c>
      <c r="L2125" t="n">
        <v>5.574109245612703</v>
      </c>
      <c r="M2125" s="12" t="n">
        <v>45016</v>
      </c>
      <c r="N2125" t="n">
        <v>5.5</v>
      </c>
      <c r="O2125" s="12" t="n">
        <v>45021</v>
      </c>
      <c r="P2125" t="n">
        <v>21</v>
      </c>
      <c r="Q2125" t="inlineStr">
        <is>
          <t>SI</t>
        </is>
      </c>
      <c r="T2125" t="n">
        <v>24000</v>
      </c>
      <c r="V2125" t="n">
        <v>7.574109245612703</v>
      </c>
      <c r="W2125" s="12" t="n">
        <v>45018</v>
      </c>
      <c r="X2125" t="n">
        <v>7.5</v>
      </c>
      <c r="Y2125" s="12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2" t="n">
        <v>45015</v>
      </c>
      <c r="H2126" t="inlineStr"/>
      <c r="J2126" t="n">
        <v>21450</v>
      </c>
      <c r="L2126" t="n">
        <v>5.574109245612703</v>
      </c>
      <c r="M2126" s="12" t="n">
        <v>45020</v>
      </c>
      <c r="N2126" t="n">
        <v>5.5</v>
      </c>
      <c r="O2126" s="12" t="n">
        <v>45025</v>
      </c>
      <c r="P2126" t="n">
        <v>18</v>
      </c>
      <c r="Q2126" t="inlineStr">
        <is>
          <t>SI</t>
        </is>
      </c>
      <c r="T2126" t="n">
        <v>21450</v>
      </c>
      <c r="V2126" t="n">
        <v>7.574109245612703</v>
      </c>
      <c r="W2126" s="12" t="n">
        <v>45022</v>
      </c>
      <c r="X2126" t="n">
        <v>7.5</v>
      </c>
      <c r="Y2126" s="12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2" t="n">
        <v>45018</v>
      </c>
      <c r="H2127" t="inlineStr"/>
      <c r="J2127" t="n">
        <v>23400</v>
      </c>
      <c r="L2127" t="n">
        <v>5.574109245612703</v>
      </c>
      <c r="M2127" s="12" t="n">
        <v>45023</v>
      </c>
      <c r="N2127" t="n">
        <v>5.5</v>
      </c>
      <c r="O2127" s="12" t="n">
        <v>45028</v>
      </c>
      <c r="P2127" t="n">
        <v>15</v>
      </c>
      <c r="Q2127" t="inlineStr">
        <is>
          <t>SI</t>
        </is>
      </c>
      <c r="T2127" t="n">
        <v>23400</v>
      </c>
      <c r="V2127" t="n">
        <v>7.574109245612703</v>
      </c>
      <c r="W2127" s="12" t="n">
        <v>45025</v>
      </c>
      <c r="X2127" t="n">
        <v>7.5</v>
      </c>
      <c r="Y2127" s="12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2" t="n">
        <v>45015</v>
      </c>
      <c r="H2128" t="inlineStr"/>
      <c r="J2128" t="n">
        <v>24354</v>
      </c>
      <c r="L2128" t="n">
        <v>5.574109245612703</v>
      </c>
      <c r="M2128" s="12" t="n">
        <v>45020</v>
      </c>
      <c r="N2128" t="n">
        <v>5.5</v>
      </c>
      <c r="O2128" s="12" t="n">
        <v>45025</v>
      </c>
      <c r="P2128" t="n">
        <v>18</v>
      </c>
      <c r="Q2128" t="inlineStr">
        <is>
          <t>SI</t>
        </is>
      </c>
      <c r="T2128" t="n">
        <v>24354</v>
      </c>
      <c r="V2128" t="n">
        <v>7.574109245612703</v>
      </c>
      <c r="W2128" s="12" t="n">
        <v>45022</v>
      </c>
      <c r="X2128" t="n">
        <v>7.5</v>
      </c>
      <c r="Y2128" s="12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2" t="n">
        <v>45015</v>
      </c>
      <c r="H2129" t="inlineStr"/>
      <c r="J2129" t="n">
        <v>25000</v>
      </c>
      <c r="L2129" t="n">
        <v>5.574109245612703</v>
      </c>
      <c r="M2129" s="12" t="n">
        <v>45020</v>
      </c>
      <c r="N2129" t="n">
        <v>5.5</v>
      </c>
      <c r="O2129" s="12" t="n">
        <v>45025</v>
      </c>
      <c r="P2129" t="n">
        <v>18</v>
      </c>
      <c r="Q2129" t="inlineStr">
        <is>
          <t>SI</t>
        </is>
      </c>
      <c r="T2129" t="n">
        <v>25000</v>
      </c>
      <c r="V2129" t="n">
        <v>7.574109245612703</v>
      </c>
      <c r="W2129" s="12" t="n">
        <v>45022</v>
      </c>
      <c r="X2129" t="n">
        <v>7.5</v>
      </c>
      <c r="Y2129" s="12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2" t="n">
        <v>45031</v>
      </c>
      <c r="H2130" t="inlineStr"/>
      <c r="J2130" t="n">
        <v>21179.69</v>
      </c>
      <c r="L2130" t="n">
        <v>5.574109245612703</v>
      </c>
      <c r="M2130" s="12" t="n">
        <v>45036</v>
      </c>
      <c r="N2130" t="n">
        <v>5.5</v>
      </c>
      <c r="O2130" s="12" t="n">
        <v>45041</v>
      </c>
      <c r="P2130" t="n">
        <v>4</v>
      </c>
      <c r="Q2130" t="inlineStr">
        <is>
          <t>SI</t>
        </is>
      </c>
      <c r="T2130" t="n">
        <v>21179.69</v>
      </c>
      <c r="V2130" t="n">
        <v>7.574109245612703</v>
      </c>
      <c r="W2130" s="12" t="n">
        <v>45038</v>
      </c>
      <c r="X2130" t="n">
        <v>7.5</v>
      </c>
      <c r="Y2130" s="12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2" t="n">
        <v>45011</v>
      </c>
      <c r="H2131" t="inlineStr"/>
      <c r="J2131" t="n">
        <v>24923.56</v>
      </c>
      <c r="L2131" t="n">
        <v>5.574109245612703</v>
      </c>
      <c r="M2131" s="12" t="n">
        <v>45016</v>
      </c>
      <c r="N2131" t="n">
        <v>5.5</v>
      </c>
      <c r="O2131" s="12" t="n">
        <v>45021</v>
      </c>
      <c r="P2131" t="n">
        <v>21</v>
      </c>
      <c r="Q2131" t="inlineStr">
        <is>
          <t>SI</t>
        </is>
      </c>
      <c r="T2131" t="n">
        <v>24923.56</v>
      </c>
      <c r="V2131" t="n">
        <v>7.574109245612703</v>
      </c>
      <c r="W2131" s="12" t="n">
        <v>45018</v>
      </c>
      <c r="X2131" t="n">
        <v>7.5</v>
      </c>
      <c r="Y2131" s="12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2" t="n">
        <v>45015</v>
      </c>
      <c r="H2132" t="inlineStr"/>
      <c r="J2132" t="n">
        <v>24440.37</v>
      </c>
      <c r="L2132" t="n">
        <v>5.574109245612703</v>
      </c>
      <c r="M2132" s="12" t="n">
        <v>45020</v>
      </c>
      <c r="N2132" t="n">
        <v>5.5</v>
      </c>
      <c r="O2132" s="12" t="n">
        <v>45025</v>
      </c>
      <c r="P2132" t="n">
        <v>18</v>
      </c>
      <c r="Q2132" t="inlineStr">
        <is>
          <t>SI</t>
        </is>
      </c>
      <c r="T2132" t="n">
        <v>24440.37</v>
      </c>
      <c r="V2132" t="n">
        <v>7.574109245612703</v>
      </c>
      <c r="W2132" s="12" t="n">
        <v>45022</v>
      </c>
      <c r="X2132" t="n">
        <v>7.5</v>
      </c>
      <c r="Y2132" s="12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2" t="n">
        <v>45015</v>
      </c>
      <c r="H2133" t="inlineStr"/>
      <c r="J2133" t="n">
        <v>25010.92</v>
      </c>
      <c r="L2133" t="n">
        <v>5.574109245612703</v>
      </c>
      <c r="M2133" s="12" t="n">
        <v>45020</v>
      </c>
      <c r="N2133" t="n">
        <v>5.5</v>
      </c>
      <c r="O2133" s="12" t="n">
        <v>45025</v>
      </c>
      <c r="P2133" t="n">
        <v>18</v>
      </c>
      <c r="Q2133" t="inlineStr">
        <is>
          <t>SI</t>
        </is>
      </c>
      <c r="T2133" t="n">
        <v>25010.92</v>
      </c>
      <c r="V2133" t="n">
        <v>7.574109245612703</v>
      </c>
      <c r="W2133" s="12" t="n">
        <v>45022</v>
      </c>
      <c r="X2133" t="n">
        <v>7.5</v>
      </c>
      <c r="Y2133" s="12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2" t="n">
        <v>45014</v>
      </c>
      <c r="H2134" t="inlineStr"/>
      <c r="J2134" t="n">
        <v>24004.08864</v>
      </c>
      <c r="L2134" t="n">
        <v>7.5</v>
      </c>
      <c r="M2134" s="12" t="n">
        <v>45021</v>
      </c>
      <c r="N2134" t="n">
        <v>9.5</v>
      </c>
      <c r="O2134" s="12" t="n">
        <v>45030</v>
      </c>
      <c r="P2134" t="n">
        <v>13</v>
      </c>
      <c r="Q2134" t="inlineStr">
        <is>
          <t>SI</t>
        </is>
      </c>
      <c r="T2134" t="n">
        <v>24004.08864</v>
      </c>
      <c r="V2134" t="n">
        <v>9.5</v>
      </c>
      <c r="W2134" s="12" t="n">
        <v>45023</v>
      </c>
      <c r="X2134" t="n">
        <v>11.5</v>
      </c>
      <c r="Y2134" s="12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2" t="n">
        <v>45014</v>
      </c>
      <c r="H2135" t="inlineStr"/>
      <c r="J2135" t="n">
        <v>24004.08864</v>
      </c>
      <c r="L2135" t="n">
        <v>7.5</v>
      </c>
      <c r="M2135" s="12" t="n">
        <v>45021</v>
      </c>
      <c r="N2135" t="n">
        <v>9.5</v>
      </c>
      <c r="O2135" s="12" t="n">
        <v>45030</v>
      </c>
      <c r="P2135" t="n">
        <v>13</v>
      </c>
      <c r="Q2135" t="inlineStr">
        <is>
          <t>SI</t>
        </is>
      </c>
      <c r="T2135" t="n">
        <v>24004.08864</v>
      </c>
      <c r="V2135" t="n">
        <v>9.5</v>
      </c>
      <c r="W2135" s="12" t="n">
        <v>45023</v>
      </c>
      <c r="X2135" t="n">
        <v>11.5</v>
      </c>
      <c r="Y2135" s="12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2" t="n">
        <v>45011</v>
      </c>
      <c r="H2136" t="inlineStr"/>
      <c r="J2136" t="n">
        <v>24280</v>
      </c>
      <c r="L2136" t="n">
        <v>5.574109245612703</v>
      </c>
      <c r="M2136" s="12" t="n">
        <v>45016</v>
      </c>
      <c r="N2136" t="n">
        <v>5.5</v>
      </c>
      <c r="O2136" s="12" t="n">
        <v>45021</v>
      </c>
      <c r="P2136" t="n">
        <v>21</v>
      </c>
      <c r="Q2136" t="inlineStr">
        <is>
          <t>SI</t>
        </is>
      </c>
      <c r="T2136" t="n">
        <v>24280</v>
      </c>
      <c r="V2136" t="n">
        <v>7.574109245612703</v>
      </c>
      <c r="W2136" s="12" t="n">
        <v>45018</v>
      </c>
      <c r="X2136" t="n">
        <v>7.5</v>
      </c>
      <c r="Y2136" s="12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2" t="n">
        <v>45018</v>
      </c>
      <c r="H2137" t="inlineStr"/>
      <c r="J2137" t="n">
        <v>6020.3</v>
      </c>
      <c r="L2137" t="n">
        <v>5.574109245612703</v>
      </c>
      <c r="M2137" s="12" t="n">
        <v>45023</v>
      </c>
      <c r="N2137" t="n">
        <v>5.5</v>
      </c>
      <c r="O2137" s="12" t="n">
        <v>45028</v>
      </c>
      <c r="P2137" t="n">
        <v>15</v>
      </c>
      <c r="Q2137" t="inlineStr">
        <is>
          <t>SI</t>
        </is>
      </c>
      <c r="T2137" t="n">
        <v>6020.3</v>
      </c>
      <c r="V2137" t="n">
        <v>7.574109245612703</v>
      </c>
      <c r="W2137" s="12" t="n">
        <v>45025</v>
      </c>
      <c r="X2137" t="n">
        <v>7.5</v>
      </c>
      <c r="Y2137" s="12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2" t="n">
        <v>45018</v>
      </c>
      <c r="H2138" t="inlineStr"/>
      <c r="J2138" t="n">
        <v>17052.5</v>
      </c>
      <c r="L2138" t="n">
        <v>5.574109245612703</v>
      </c>
      <c r="M2138" s="12" t="n">
        <v>45023</v>
      </c>
      <c r="N2138" t="n">
        <v>5.5</v>
      </c>
      <c r="O2138" s="12" t="n">
        <v>45028</v>
      </c>
      <c r="P2138" t="n">
        <v>15</v>
      </c>
      <c r="Q2138" t="inlineStr">
        <is>
          <t>SI</t>
        </is>
      </c>
      <c r="T2138" t="n">
        <v>17052.5</v>
      </c>
      <c r="V2138" t="n">
        <v>7.574109245612703</v>
      </c>
      <c r="W2138" s="12" t="n">
        <v>45025</v>
      </c>
      <c r="X2138" t="n">
        <v>7.5</v>
      </c>
      <c r="Y2138" s="12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2" t="n">
        <v>45018</v>
      </c>
      <c r="H2139" t="inlineStr"/>
      <c r="J2139" t="n">
        <v>1940</v>
      </c>
      <c r="L2139" t="n">
        <v>5.574109245612703</v>
      </c>
      <c r="M2139" s="12" t="n">
        <v>45023</v>
      </c>
      <c r="N2139" t="n">
        <v>5.5</v>
      </c>
      <c r="O2139" s="12" t="n">
        <v>45028</v>
      </c>
      <c r="P2139" t="n">
        <v>15</v>
      </c>
      <c r="Q2139" t="inlineStr">
        <is>
          <t>SI</t>
        </is>
      </c>
      <c r="T2139" t="n">
        <v>1940</v>
      </c>
      <c r="V2139" t="n">
        <v>7.574109245612703</v>
      </c>
      <c r="W2139" s="12" t="n">
        <v>45025</v>
      </c>
      <c r="X2139" t="n">
        <v>7.5</v>
      </c>
      <c r="Y2139" s="12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2" t="n">
        <v>45018</v>
      </c>
      <c r="H2140" t="inlineStr"/>
      <c r="J2140" t="n">
        <v>22080</v>
      </c>
      <c r="L2140" t="n">
        <v>5.574109245612703</v>
      </c>
      <c r="M2140" s="12" t="n">
        <v>45023</v>
      </c>
      <c r="N2140" t="n">
        <v>5.5</v>
      </c>
      <c r="O2140" s="12" t="n">
        <v>45028</v>
      </c>
      <c r="P2140" t="n">
        <v>15</v>
      </c>
      <c r="Q2140" t="inlineStr">
        <is>
          <t>SI</t>
        </is>
      </c>
      <c r="T2140" t="n">
        <v>22080</v>
      </c>
      <c r="V2140" t="n">
        <v>7.574109245612703</v>
      </c>
      <c r="W2140" s="12" t="n">
        <v>45025</v>
      </c>
      <c r="X2140" t="n">
        <v>7.5</v>
      </c>
      <c r="Y2140" s="12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2" t="n">
        <v>45011</v>
      </c>
      <c r="H2141" t="inlineStr"/>
      <c r="J2141" t="n">
        <v>24000</v>
      </c>
      <c r="L2141" t="n">
        <v>5.574109245612703</v>
      </c>
      <c r="M2141" s="12" t="n">
        <v>45016</v>
      </c>
      <c r="N2141" t="n">
        <v>5.5</v>
      </c>
      <c r="O2141" s="12" t="n">
        <v>45021</v>
      </c>
      <c r="P2141" t="n">
        <v>21</v>
      </c>
      <c r="Q2141" t="inlineStr">
        <is>
          <t>SI</t>
        </is>
      </c>
      <c r="T2141" t="n">
        <v>24000</v>
      </c>
      <c r="V2141" t="n">
        <v>7.574109245612703</v>
      </c>
      <c r="W2141" s="12" t="n">
        <v>45018</v>
      </c>
      <c r="X2141" t="n">
        <v>7.5</v>
      </c>
      <c r="Y2141" s="12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2" t="n">
        <v>45011</v>
      </c>
      <c r="H2142" t="inlineStr"/>
      <c r="J2142" t="n">
        <v>24000</v>
      </c>
      <c r="L2142" t="n">
        <v>5.574109245612703</v>
      </c>
      <c r="M2142" s="12" t="n">
        <v>45016</v>
      </c>
      <c r="N2142" t="n">
        <v>5.5</v>
      </c>
      <c r="O2142" s="12" t="n">
        <v>45021</v>
      </c>
      <c r="P2142" t="n">
        <v>21</v>
      </c>
      <c r="Q2142" t="inlineStr">
        <is>
          <t>SI</t>
        </is>
      </c>
      <c r="T2142" t="n">
        <v>24000</v>
      </c>
      <c r="V2142" t="n">
        <v>7.574109245612703</v>
      </c>
      <c r="W2142" s="12" t="n">
        <v>45018</v>
      </c>
      <c r="X2142" t="n">
        <v>7.5</v>
      </c>
      <c r="Y2142" s="12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2" t="n">
        <v>45000</v>
      </c>
      <c r="H2143" t="inlineStr"/>
      <c r="I2143" t="n">
        <v>24017.59</v>
      </c>
      <c r="L2143" t="n">
        <v>5.449612403100775</v>
      </c>
      <c r="M2143" s="12" t="n">
        <v>45005</v>
      </c>
      <c r="N2143" t="n">
        <v>10</v>
      </c>
      <c r="O2143" s="12" t="n">
        <v>45015</v>
      </c>
      <c r="P2143" t="n">
        <v>1</v>
      </c>
      <c r="Q2143" t="inlineStr">
        <is>
          <t>Mes 4</t>
        </is>
      </c>
      <c r="S2143" t="n">
        <v>24017.59</v>
      </c>
      <c r="V2143" t="n">
        <v>7.449612403100775</v>
      </c>
      <c r="W2143" s="12" t="n">
        <v>45007</v>
      </c>
      <c r="X2143" t="n">
        <v>12</v>
      </c>
      <c r="Y2143" s="12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2" t="n">
        <v>44990</v>
      </c>
      <c r="H2144" t="inlineStr"/>
      <c r="I2144" t="n">
        <v>21600</v>
      </c>
      <c r="L2144" t="n">
        <v>5.449612403100775</v>
      </c>
      <c r="M2144" s="12" t="n">
        <v>44995</v>
      </c>
      <c r="N2144" t="n">
        <v>10</v>
      </c>
      <c r="O2144" s="12" t="n">
        <v>45005</v>
      </c>
      <c r="P2144" t="n">
        <v>9</v>
      </c>
      <c r="Q2144" t="inlineStr">
        <is>
          <t>SI</t>
        </is>
      </c>
      <c r="S2144" t="n">
        <v>21600</v>
      </c>
      <c r="V2144" t="n">
        <v>7.449612403100775</v>
      </c>
      <c r="W2144" s="12" t="n">
        <v>44997</v>
      </c>
      <c r="X2144" t="n">
        <v>12</v>
      </c>
      <c r="Y2144" s="12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2" t="n">
        <v>44990</v>
      </c>
      <c r="H2145" t="inlineStr"/>
      <c r="I2145" t="n">
        <v>20007</v>
      </c>
      <c r="L2145" t="n">
        <v>5.449612403100775</v>
      </c>
      <c r="M2145" s="12" t="n">
        <v>44995</v>
      </c>
      <c r="N2145" t="n">
        <v>10</v>
      </c>
      <c r="O2145" s="12" t="n">
        <v>45005</v>
      </c>
      <c r="P2145" t="n">
        <v>9</v>
      </c>
      <c r="Q2145" t="inlineStr">
        <is>
          <t>SI</t>
        </is>
      </c>
      <c r="S2145" t="n">
        <v>20007</v>
      </c>
      <c r="V2145" t="n">
        <v>7.449612403100775</v>
      </c>
      <c r="W2145" s="12" t="n">
        <v>44997</v>
      </c>
      <c r="X2145" t="n">
        <v>12</v>
      </c>
      <c r="Y2145" s="12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2" t="n">
        <v>45011</v>
      </c>
      <c r="H2146" t="inlineStr"/>
      <c r="J2146" t="n">
        <v>2003.47</v>
      </c>
      <c r="L2146" t="n">
        <v>4.830303030303031</v>
      </c>
      <c r="M2146" s="12" t="n">
        <v>45015</v>
      </c>
      <c r="N2146" t="n">
        <v>15</v>
      </c>
      <c r="O2146" s="12" t="n">
        <v>45030</v>
      </c>
      <c r="P2146" t="n">
        <v>13</v>
      </c>
      <c r="Q2146" t="inlineStr">
        <is>
          <t>SI</t>
        </is>
      </c>
      <c r="T2146" t="n">
        <v>2003.47</v>
      </c>
      <c r="V2146" t="n">
        <v>6.830303030303031</v>
      </c>
      <c r="W2146" s="12" t="n">
        <v>45017</v>
      </c>
      <c r="X2146" t="n">
        <v>17</v>
      </c>
      <c r="Y2146" s="12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2" t="n">
        <v>45011</v>
      </c>
      <c r="H2147" t="inlineStr"/>
      <c r="J2147" t="n">
        <v>3008</v>
      </c>
      <c r="L2147" t="n">
        <v>4.830303030303031</v>
      </c>
      <c r="M2147" s="12" t="n">
        <v>45015</v>
      </c>
      <c r="N2147" t="n">
        <v>15</v>
      </c>
      <c r="O2147" s="12" t="n">
        <v>45030</v>
      </c>
      <c r="P2147" t="n">
        <v>13</v>
      </c>
      <c r="Q2147" t="inlineStr">
        <is>
          <t>SI</t>
        </is>
      </c>
      <c r="T2147" t="n">
        <v>3008</v>
      </c>
      <c r="V2147" t="n">
        <v>6.830303030303031</v>
      </c>
      <c r="W2147" s="12" t="n">
        <v>45017</v>
      </c>
      <c r="X2147" t="n">
        <v>17</v>
      </c>
      <c r="Y2147" s="12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2" t="n">
        <v>45011</v>
      </c>
      <c r="H2148" t="inlineStr"/>
      <c r="J2148" t="n">
        <v>2010</v>
      </c>
      <c r="L2148" t="n">
        <v>4.830303030303031</v>
      </c>
      <c r="M2148" s="12" t="n">
        <v>45015</v>
      </c>
      <c r="N2148" t="n">
        <v>15</v>
      </c>
      <c r="O2148" s="12" t="n">
        <v>45030</v>
      </c>
      <c r="P2148" t="n">
        <v>13</v>
      </c>
      <c r="Q2148" t="inlineStr">
        <is>
          <t>SI</t>
        </is>
      </c>
      <c r="T2148" t="n">
        <v>2010</v>
      </c>
      <c r="V2148" t="n">
        <v>6.830303030303031</v>
      </c>
      <c r="W2148" s="12" t="n">
        <v>45017</v>
      </c>
      <c r="X2148" t="n">
        <v>17</v>
      </c>
      <c r="Y2148" s="12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2" t="n">
        <v>45011</v>
      </c>
      <c r="H2149" t="inlineStr"/>
      <c r="J2149" t="n">
        <v>3001.01</v>
      </c>
      <c r="L2149" t="n">
        <v>4.830303030303031</v>
      </c>
      <c r="M2149" s="12" t="n">
        <v>45015</v>
      </c>
      <c r="N2149" t="n">
        <v>15</v>
      </c>
      <c r="O2149" s="12" t="n">
        <v>45030</v>
      </c>
      <c r="P2149" t="n">
        <v>13</v>
      </c>
      <c r="Q2149" t="inlineStr">
        <is>
          <t>SI</t>
        </is>
      </c>
      <c r="T2149" t="n">
        <v>3001.01</v>
      </c>
      <c r="V2149" t="n">
        <v>6.830303030303031</v>
      </c>
      <c r="W2149" s="12" t="n">
        <v>45017</v>
      </c>
      <c r="X2149" t="n">
        <v>17</v>
      </c>
      <c r="Y2149" s="12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2" t="n">
        <v>45011</v>
      </c>
      <c r="H2150" t="inlineStr"/>
      <c r="J2150" t="n">
        <v>2016</v>
      </c>
      <c r="L2150" t="n">
        <v>4.830303030303031</v>
      </c>
      <c r="M2150" s="12" t="n">
        <v>45015</v>
      </c>
      <c r="N2150" t="n">
        <v>15</v>
      </c>
      <c r="O2150" s="12" t="n">
        <v>45030</v>
      </c>
      <c r="P2150" t="n">
        <v>13</v>
      </c>
      <c r="Q2150" t="inlineStr">
        <is>
          <t>SI</t>
        </is>
      </c>
      <c r="T2150" t="n">
        <v>2016</v>
      </c>
      <c r="V2150" t="n">
        <v>6.830303030303031</v>
      </c>
      <c r="W2150" s="12" t="n">
        <v>45017</v>
      </c>
      <c r="X2150" t="n">
        <v>17</v>
      </c>
      <c r="Y2150" s="12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2" t="n">
        <v>45011</v>
      </c>
      <c r="H2151" t="inlineStr"/>
      <c r="J2151" t="n">
        <v>6034.76</v>
      </c>
      <c r="L2151" t="n">
        <v>4.830303030303031</v>
      </c>
      <c r="M2151" s="12" t="n">
        <v>45015</v>
      </c>
      <c r="N2151" t="n">
        <v>15</v>
      </c>
      <c r="O2151" s="12" t="n">
        <v>45030</v>
      </c>
      <c r="P2151" t="n">
        <v>13</v>
      </c>
      <c r="Q2151" t="inlineStr">
        <is>
          <t>SI</t>
        </is>
      </c>
      <c r="T2151" t="n">
        <v>6034.76</v>
      </c>
      <c r="V2151" t="n">
        <v>6.830303030303031</v>
      </c>
      <c r="W2151" s="12" t="n">
        <v>45017</v>
      </c>
      <c r="X2151" t="n">
        <v>17</v>
      </c>
      <c r="Y2151" s="12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2" t="n">
        <v>45011</v>
      </c>
      <c r="H2152" t="inlineStr"/>
      <c r="J2152" t="n">
        <v>3999.45</v>
      </c>
      <c r="L2152" t="n">
        <v>4.830303030303031</v>
      </c>
      <c r="M2152" s="12" t="n">
        <v>45015</v>
      </c>
      <c r="N2152" t="n">
        <v>15</v>
      </c>
      <c r="O2152" s="12" t="n">
        <v>45030</v>
      </c>
      <c r="P2152" t="n">
        <v>13</v>
      </c>
      <c r="Q2152" t="inlineStr">
        <is>
          <t>SI</t>
        </is>
      </c>
      <c r="T2152" t="n">
        <v>3999.45</v>
      </c>
      <c r="V2152" t="n">
        <v>6.830303030303031</v>
      </c>
      <c r="W2152" s="12" t="n">
        <v>45017</v>
      </c>
      <c r="X2152" t="n">
        <v>17</v>
      </c>
      <c r="Y2152" s="12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2" t="n">
        <v>45011</v>
      </c>
      <c r="H2153" t="inlineStr"/>
      <c r="J2153" t="n">
        <v>1997.72</v>
      </c>
      <c r="L2153" t="n">
        <v>4.830303030303031</v>
      </c>
      <c r="M2153" s="12" t="n">
        <v>45015</v>
      </c>
      <c r="N2153" t="n">
        <v>15</v>
      </c>
      <c r="O2153" s="12" t="n">
        <v>45030</v>
      </c>
      <c r="P2153" t="n">
        <v>13</v>
      </c>
      <c r="Q2153" t="inlineStr">
        <is>
          <t>SI</t>
        </is>
      </c>
      <c r="T2153" t="n">
        <v>1997.72</v>
      </c>
      <c r="V2153" t="n">
        <v>6.830303030303031</v>
      </c>
      <c r="W2153" s="12" t="n">
        <v>45017</v>
      </c>
      <c r="X2153" t="n">
        <v>17</v>
      </c>
      <c r="Y2153" s="12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2" t="n">
        <v>45011</v>
      </c>
      <c r="H2154" t="inlineStr"/>
      <c r="J2154" t="n">
        <v>1982.64</v>
      </c>
      <c r="L2154" t="n">
        <v>4.830303030303031</v>
      </c>
      <c r="M2154" s="12" t="n">
        <v>45015</v>
      </c>
      <c r="N2154" t="n">
        <v>15</v>
      </c>
      <c r="O2154" s="12" t="n">
        <v>45030</v>
      </c>
      <c r="P2154" t="n">
        <v>13</v>
      </c>
      <c r="Q2154" t="inlineStr">
        <is>
          <t>SI</t>
        </is>
      </c>
      <c r="T2154" t="n">
        <v>1982.64</v>
      </c>
      <c r="V2154" t="n">
        <v>6.830303030303031</v>
      </c>
      <c r="W2154" s="12" t="n">
        <v>45017</v>
      </c>
      <c r="X2154" t="n">
        <v>17</v>
      </c>
      <c r="Y2154" s="12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2" t="n">
        <v>45011</v>
      </c>
      <c r="H2155" t="inlineStr"/>
      <c r="J2155" t="n">
        <v>6010.02</v>
      </c>
      <c r="L2155" t="n">
        <v>4.830303030303031</v>
      </c>
      <c r="M2155" s="12" t="n">
        <v>45015</v>
      </c>
      <c r="N2155" t="n">
        <v>15</v>
      </c>
      <c r="O2155" s="12" t="n">
        <v>45030</v>
      </c>
      <c r="P2155" t="n">
        <v>13</v>
      </c>
      <c r="Q2155" t="inlineStr">
        <is>
          <t>SI</t>
        </is>
      </c>
      <c r="T2155" t="n">
        <v>6010.02</v>
      </c>
      <c r="V2155" t="n">
        <v>6.830303030303031</v>
      </c>
      <c r="W2155" s="12" t="n">
        <v>45017</v>
      </c>
      <c r="X2155" t="n">
        <v>17</v>
      </c>
      <c r="Y2155" s="12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2" t="n">
        <v>45011</v>
      </c>
      <c r="H2156" t="inlineStr"/>
      <c r="J2156" t="n">
        <v>6005.74</v>
      </c>
      <c r="L2156" t="n">
        <v>4.830303030303031</v>
      </c>
      <c r="M2156" s="12" t="n">
        <v>45015</v>
      </c>
      <c r="N2156" t="n">
        <v>15</v>
      </c>
      <c r="O2156" s="12" t="n">
        <v>45030</v>
      </c>
      <c r="P2156" t="n">
        <v>13</v>
      </c>
      <c r="Q2156" t="inlineStr">
        <is>
          <t>SI</t>
        </is>
      </c>
      <c r="T2156" t="n">
        <v>6005.74</v>
      </c>
      <c r="V2156" t="n">
        <v>6.830303030303031</v>
      </c>
      <c r="W2156" s="12" t="n">
        <v>45017</v>
      </c>
      <c r="X2156" t="n">
        <v>17</v>
      </c>
      <c r="Y2156" s="12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2" t="n">
        <v>45011</v>
      </c>
      <c r="H2157" t="inlineStr"/>
      <c r="J2157" t="n">
        <v>6001.88</v>
      </c>
      <c r="L2157" t="n">
        <v>4.830303030303031</v>
      </c>
      <c r="M2157" s="12" t="n">
        <v>45015</v>
      </c>
      <c r="N2157" t="n">
        <v>15</v>
      </c>
      <c r="O2157" s="12" t="n">
        <v>45030</v>
      </c>
      <c r="P2157" t="n">
        <v>13</v>
      </c>
      <c r="Q2157" t="inlineStr">
        <is>
          <t>SI</t>
        </is>
      </c>
      <c r="T2157" t="n">
        <v>6001.88</v>
      </c>
      <c r="V2157" t="n">
        <v>6.830303030303031</v>
      </c>
      <c r="W2157" s="12" t="n">
        <v>45017</v>
      </c>
      <c r="X2157" t="n">
        <v>17</v>
      </c>
      <c r="Y2157" s="12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2" t="n">
        <v>45011</v>
      </c>
      <c r="H2158" t="inlineStr"/>
      <c r="J2158" t="n">
        <v>4010.59</v>
      </c>
      <c r="L2158" t="n">
        <v>4.830303030303031</v>
      </c>
      <c r="M2158" s="12" t="n">
        <v>45015</v>
      </c>
      <c r="N2158" t="n">
        <v>15</v>
      </c>
      <c r="O2158" s="12" t="n">
        <v>45030</v>
      </c>
      <c r="P2158" t="n">
        <v>13</v>
      </c>
      <c r="Q2158" t="inlineStr">
        <is>
          <t>SI</t>
        </is>
      </c>
      <c r="T2158" t="n">
        <v>4010.59</v>
      </c>
      <c r="V2158" t="n">
        <v>6.830303030303031</v>
      </c>
      <c r="W2158" s="12" t="n">
        <v>45017</v>
      </c>
      <c r="X2158" t="n">
        <v>17</v>
      </c>
      <c r="Y2158" s="12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2" t="n">
        <v>45011</v>
      </c>
      <c r="H2159" t="inlineStr"/>
      <c r="J2159" t="n">
        <v>2000</v>
      </c>
      <c r="L2159" t="n">
        <v>4.830303030303031</v>
      </c>
      <c r="M2159" s="12" t="n">
        <v>45015</v>
      </c>
      <c r="N2159" t="n">
        <v>15</v>
      </c>
      <c r="O2159" s="12" t="n">
        <v>45030</v>
      </c>
      <c r="P2159" t="n">
        <v>13</v>
      </c>
      <c r="Q2159" t="inlineStr">
        <is>
          <t>SI</t>
        </is>
      </c>
      <c r="T2159" t="n">
        <v>2000</v>
      </c>
      <c r="V2159" t="n">
        <v>6.830303030303031</v>
      </c>
      <c r="W2159" s="12" t="n">
        <v>45017</v>
      </c>
      <c r="X2159" t="n">
        <v>17</v>
      </c>
      <c r="Y2159" s="12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2" t="n">
        <v>45011</v>
      </c>
      <c r="H2160" t="inlineStr"/>
      <c r="J2160" t="n">
        <v>10009.53</v>
      </c>
      <c r="L2160" t="n">
        <v>4.830303030303031</v>
      </c>
      <c r="M2160" s="12" t="n">
        <v>45015</v>
      </c>
      <c r="N2160" t="n">
        <v>15</v>
      </c>
      <c r="O2160" s="12" t="n">
        <v>45030</v>
      </c>
      <c r="P2160" t="n">
        <v>13</v>
      </c>
      <c r="Q2160" t="inlineStr">
        <is>
          <t>SI</t>
        </is>
      </c>
      <c r="T2160" t="n">
        <v>10009.53</v>
      </c>
      <c r="V2160" t="n">
        <v>6.830303030303031</v>
      </c>
      <c r="W2160" s="12" t="n">
        <v>45017</v>
      </c>
      <c r="X2160" t="n">
        <v>17</v>
      </c>
      <c r="Y2160" s="12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2" t="n">
        <v>45011</v>
      </c>
      <c r="H2161" t="inlineStr"/>
      <c r="J2161" t="n">
        <v>12005.74</v>
      </c>
      <c r="L2161" t="n">
        <v>4.830303030303031</v>
      </c>
      <c r="M2161" s="12" t="n">
        <v>45015</v>
      </c>
      <c r="N2161" t="n">
        <v>15</v>
      </c>
      <c r="O2161" s="12" t="n">
        <v>45030</v>
      </c>
      <c r="P2161" t="n">
        <v>13</v>
      </c>
      <c r="Q2161" t="inlineStr">
        <is>
          <t>SI</t>
        </is>
      </c>
      <c r="T2161" t="n">
        <v>12005.74</v>
      </c>
      <c r="V2161" t="n">
        <v>6.830303030303031</v>
      </c>
      <c r="W2161" s="12" t="n">
        <v>45017</v>
      </c>
      <c r="X2161" t="n">
        <v>17</v>
      </c>
      <c r="Y2161" s="12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2" t="n">
        <v>45011</v>
      </c>
      <c r="H2162" t="inlineStr"/>
      <c r="J2162" t="n">
        <v>3030</v>
      </c>
      <c r="L2162" t="n">
        <v>4.830303030303031</v>
      </c>
      <c r="M2162" s="12" t="n">
        <v>45015</v>
      </c>
      <c r="N2162" t="n">
        <v>15</v>
      </c>
      <c r="O2162" s="12" t="n">
        <v>45030</v>
      </c>
      <c r="P2162" t="n">
        <v>13</v>
      </c>
      <c r="Q2162" t="inlineStr">
        <is>
          <t>SI</t>
        </is>
      </c>
      <c r="T2162" t="n">
        <v>3030</v>
      </c>
      <c r="V2162" t="n">
        <v>6.830303030303031</v>
      </c>
      <c r="W2162" s="12" t="n">
        <v>45017</v>
      </c>
      <c r="X2162" t="n">
        <v>17</v>
      </c>
      <c r="Y2162" s="12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2" t="n">
        <v>45011</v>
      </c>
      <c r="H2163" t="inlineStr"/>
      <c r="J2163" t="n">
        <v>4021.88</v>
      </c>
      <c r="L2163" t="n">
        <v>4.830303030303031</v>
      </c>
      <c r="M2163" s="12" t="n">
        <v>45015</v>
      </c>
      <c r="N2163" t="n">
        <v>15</v>
      </c>
      <c r="O2163" s="12" t="n">
        <v>45030</v>
      </c>
      <c r="P2163" t="n">
        <v>13</v>
      </c>
      <c r="Q2163" t="inlineStr">
        <is>
          <t>SI</t>
        </is>
      </c>
      <c r="T2163" t="n">
        <v>4021.88</v>
      </c>
      <c r="V2163" t="n">
        <v>6.830303030303031</v>
      </c>
      <c r="W2163" s="12" t="n">
        <v>45017</v>
      </c>
      <c r="X2163" t="n">
        <v>17</v>
      </c>
      <c r="Y2163" s="12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2" t="n">
        <v>45011</v>
      </c>
      <c r="H2164" t="inlineStr"/>
      <c r="J2164" t="n">
        <v>14010</v>
      </c>
      <c r="L2164" t="n">
        <v>4.830303030303031</v>
      </c>
      <c r="M2164" s="12" t="n">
        <v>45015</v>
      </c>
      <c r="N2164" t="n">
        <v>15</v>
      </c>
      <c r="O2164" s="12" t="n">
        <v>45030</v>
      </c>
      <c r="P2164" t="n">
        <v>13</v>
      </c>
      <c r="Q2164" t="inlineStr">
        <is>
          <t>SI</t>
        </is>
      </c>
      <c r="T2164" t="n">
        <v>14010</v>
      </c>
      <c r="V2164" t="n">
        <v>6.830303030303031</v>
      </c>
      <c r="W2164" s="12" t="n">
        <v>45017</v>
      </c>
      <c r="X2164" t="n">
        <v>17</v>
      </c>
      <c r="Y2164" s="12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2" t="n">
        <v>45011</v>
      </c>
      <c r="H2165" t="inlineStr"/>
      <c r="J2165" t="n">
        <v>3000</v>
      </c>
      <c r="L2165" t="n">
        <v>4.830303030303031</v>
      </c>
      <c r="M2165" s="12" t="n">
        <v>45015</v>
      </c>
      <c r="N2165" t="n">
        <v>15</v>
      </c>
      <c r="O2165" s="12" t="n">
        <v>45030</v>
      </c>
      <c r="P2165" t="n">
        <v>13</v>
      </c>
      <c r="Q2165" t="inlineStr">
        <is>
          <t>SI</t>
        </is>
      </c>
      <c r="T2165" t="n">
        <v>3000</v>
      </c>
      <c r="V2165" t="n">
        <v>6.830303030303031</v>
      </c>
      <c r="W2165" s="12" t="n">
        <v>45017</v>
      </c>
      <c r="X2165" t="n">
        <v>17</v>
      </c>
      <c r="Y2165" s="12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2" t="n">
        <v>45021</v>
      </c>
      <c r="H2166" t="inlineStr"/>
      <c r="J2166" t="n">
        <v>24000</v>
      </c>
      <c r="L2166" t="n">
        <v>4.830303030303031</v>
      </c>
      <c r="M2166" s="12" t="n">
        <v>45025</v>
      </c>
      <c r="N2166" t="n">
        <v>15</v>
      </c>
      <c r="O2166" s="12" t="n">
        <v>45040</v>
      </c>
      <c r="P2166" t="n">
        <v>5</v>
      </c>
      <c r="Q2166" t="inlineStr">
        <is>
          <t>SI</t>
        </is>
      </c>
      <c r="T2166" t="n">
        <v>24000</v>
      </c>
      <c r="V2166" t="n">
        <v>6.830303030303031</v>
      </c>
      <c r="W2166" s="12" t="n">
        <v>45027</v>
      </c>
      <c r="X2166" t="n">
        <v>17</v>
      </c>
      <c r="Y2166" s="12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2" t="n">
        <v>44995</v>
      </c>
      <c r="H2167" t="inlineStr"/>
      <c r="I2167" t="n">
        <v>24017.36</v>
      </c>
      <c r="L2167" t="n">
        <v>5.449612403100775</v>
      </c>
      <c r="M2167" s="12" t="n">
        <v>45000</v>
      </c>
      <c r="N2167" t="n">
        <v>10</v>
      </c>
      <c r="O2167" s="12" t="n">
        <v>45010</v>
      </c>
      <c r="P2167" t="n">
        <v>5</v>
      </c>
      <c r="Q2167" t="inlineStr">
        <is>
          <t>SI</t>
        </is>
      </c>
      <c r="S2167" t="n">
        <v>24017.36</v>
      </c>
      <c r="V2167" t="n">
        <v>7.449612403100775</v>
      </c>
      <c r="W2167" s="12" t="n">
        <v>45002</v>
      </c>
      <c r="X2167" t="n">
        <v>12</v>
      </c>
      <c r="Y2167" s="12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2" t="n">
        <v>45011</v>
      </c>
      <c r="H2168" t="inlineStr"/>
      <c r="J2168" t="n">
        <v>24560</v>
      </c>
      <c r="L2168" t="n">
        <v>5.574109245612703</v>
      </c>
      <c r="M2168" s="12" t="n">
        <v>45016</v>
      </c>
      <c r="N2168" t="n">
        <v>5.5</v>
      </c>
      <c r="O2168" s="12" t="n">
        <v>45021</v>
      </c>
      <c r="P2168" t="n">
        <v>21</v>
      </c>
      <c r="Q2168" t="inlineStr">
        <is>
          <t>SI</t>
        </is>
      </c>
      <c r="T2168" t="n">
        <v>24560</v>
      </c>
      <c r="V2168" t="n">
        <v>7.574109245612703</v>
      </c>
      <c r="W2168" s="12" t="n">
        <v>45018</v>
      </c>
      <c r="X2168" t="n">
        <v>7.5</v>
      </c>
      <c r="Y2168" s="12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2" t="n">
        <v>44995</v>
      </c>
      <c r="H2169" t="inlineStr"/>
      <c r="I2169" t="n">
        <v>24004.32</v>
      </c>
      <c r="L2169" t="n">
        <v>5.449612403100775</v>
      </c>
      <c r="M2169" s="12" t="n">
        <v>45000</v>
      </c>
      <c r="N2169" t="n">
        <v>10</v>
      </c>
      <c r="O2169" s="12" t="n">
        <v>45010</v>
      </c>
      <c r="P2169" t="n">
        <v>5</v>
      </c>
      <c r="Q2169" t="inlineStr">
        <is>
          <t>SI</t>
        </is>
      </c>
      <c r="S2169" t="n">
        <v>24004.32</v>
      </c>
      <c r="V2169" t="n">
        <v>7.449612403100775</v>
      </c>
      <c r="W2169" s="12" t="n">
        <v>45002</v>
      </c>
      <c r="X2169" t="n">
        <v>12</v>
      </c>
      <c r="Y2169" s="12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2" t="n">
        <v>45011</v>
      </c>
      <c r="H2170" t="inlineStr"/>
      <c r="J2170" t="n">
        <v>24000</v>
      </c>
      <c r="L2170" t="n">
        <v>5.574109245612703</v>
      </c>
      <c r="M2170" s="12" t="n">
        <v>45016</v>
      </c>
      <c r="N2170" t="n">
        <v>5.5</v>
      </c>
      <c r="O2170" s="12" t="n">
        <v>45021</v>
      </c>
      <c r="P2170" t="n">
        <v>21</v>
      </c>
      <c r="Q2170" t="inlineStr">
        <is>
          <t>SI</t>
        </is>
      </c>
      <c r="T2170" t="n">
        <v>24000</v>
      </c>
      <c r="V2170" t="n">
        <v>7.574109245612703</v>
      </c>
      <c r="W2170" s="12" t="n">
        <v>45018</v>
      </c>
      <c r="X2170" t="n">
        <v>7.5</v>
      </c>
      <c r="Y2170" s="12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2" t="n">
        <v>45011</v>
      </c>
      <c r="H2171" t="inlineStr"/>
      <c r="J2171" t="n">
        <v>24000</v>
      </c>
      <c r="L2171" t="n">
        <v>4.830303030303031</v>
      </c>
      <c r="M2171" s="12" t="n">
        <v>45015</v>
      </c>
      <c r="N2171" t="n">
        <v>15</v>
      </c>
      <c r="O2171" s="12" t="n">
        <v>45030</v>
      </c>
      <c r="P2171" t="n">
        <v>13</v>
      </c>
      <c r="Q2171" t="inlineStr">
        <is>
          <t>SI</t>
        </is>
      </c>
      <c r="T2171" t="n">
        <v>24000</v>
      </c>
      <c r="V2171" t="n">
        <v>6.830303030303031</v>
      </c>
      <c r="W2171" s="12" t="n">
        <v>45017</v>
      </c>
      <c r="X2171" t="n">
        <v>17</v>
      </c>
      <c r="Y2171" s="12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2" t="n">
        <v>45018</v>
      </c>
      <c r="H2172" t="inlineStr"/>
      <c r="J2172" t="n">
        <v>23996.16</v>
      </c>
      <c r="L2172" t="n">
        <v>5.574109245612703</v>
      </c>
      <c r="M2172" s="12" t="n">
        <v>45023</v>
      </c>
      <c r="N2172" t="n">
        <v>5.5</v>
      </c>
      <c r="O2172" s="12" t="n">
        <v>45028</v>
      </c>
      <c r="P2172" t="n">
        <v>15</v>
      </c>
      <c r="Q2172" t="inlineStr">
        <is>
          <t>SI</t>
        </is>
      </c>
      <c r="T2172" t="n">
        <v>23996.16</v>
      </c>
      <c r="V2172" t="n">
        <v>7.574109245612703</v>
      </c>
      <c r="W2172" s="12" t="n">
        <v>45025</v>
      </c>
      <c r="X2172" t="n">
        <v>7.5</v>
      </c>
      <c r="Y2172" s="12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2" t="n">
        <v>45014</v>
      </c>
      <c r="H2173" t="inlineStr"/>
      <c r="J2173" t="n">
        <v>24000</v>
      </c>
      <c r="L2173" t="n">
        <v>5.574109245612703</v>
      </c>
      <c r="M2173" s="12" t="n">
        <v>45019</v>
      </c>
      <c r="N2173" t="n">
        <v>5.5</v>
      </c>
      <c r="O2173" s="12" t="n">
        <v>45024</v>
      </c>
      <c r="P2173" t="n">
        <v>18</v>
      </c>
      <c r="Q2173" t="inlineStr">
        <is>
          <t>SI</t>
        </is>
      </c>
      <c r="T2173" t="n">
        <v>24000</v>
      </c>
      <c r="V2173" t="n">
        <v>7.574109245612703</v>
      </c>
      <c r="W2173" s="12" t="n">
        <v>45021</v>
      </c>
      <c r="X2173" t="n">
        <v>7.5</v>
      </c>
      <c r="Y2173" s="12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2" t="n">
        <v>45031</v>
      </c>
      <c r="H2174" t="inlineStr"/>
      <c r="J2174" t="n">
        <v>23864.38</v>
      </c>
      <c r="L2174" t="n">
        <v>5.574109245612703</v>
      </c>
      <c r="M2174" s="12" t="n">
        <v>45036</v>
      </c>
      <c r="N2174" t="n">
        <v>5.5</v>
      </c>
      <c r="O2174" s="12" t="n">
        <v>45041</v>
      </c>
      <c r="P2174" t="n">
        <v>4</v>
      </c>
      <c r="Q2174" t="inlineStr">
        <is>
          <t>SI</t>
        </is>
      </c>
      <c r="T2174" t="n">
        <v>23864.38</v>
      </c>
      <c r="V2174" t="n">
        <v>7.574109245612703</v>
      </c>
      <c r="W2174" s="12" t="n">
        <v>45038</v>
      </c>
      <c r="X2174" t="n">
        <v>7.5</v>
      </c>
      <c r="Y2174" s="12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2" t="n">
        <v>45011</v>
      </c>
      <c r="H2175" t="inlineStr"/>
      <c r="J2175" t="n">
        <v>9040</v>
      </c>
      <c r="L2175" t="n">
        <v>5.574109245612703</v>
      </c>
      <c r="M2175" s="12" t="n">
        <v>45016</v>
      </c>
      <c r="N2175" t="n">
        <v>5.5</v>
      </c>
      <c r="O2175" s="12" t="n">
        <v>45021</v>
      </c>
      <c r="P2175" t="n">
        <v>21</v>
      </c>
      <c r="Q2175" t="inlineStr">
        <is>
          <t>SI</t>
        </is>
      </c>
      <c r="T2175" t="n">
        <v>9040</v>
      </c>
      <c r="V2175" t="n">
        <v>7.574109245612703</v>
      </c>
      <c r="W2175" s="12" t="n">
        <v>45018</v>
      </c>
      <c r="X2175" t="n">
        <v>7.5</v>
      </c>
      <c r="Y2175" s="12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2" t="n">
        <v>45011</v>
      </c>
      <c r="H2176" t="inlineStr"/>
      <c r="J2176" t="n">
        <v>15960</v>
      </c>
      <c r="L2176" t="n">
        <v>5.574109245612703</v>
      </c>
      <c r="M2176" s="12" t="n">
        <v>45016</v>
      </c>
      <c r="N2176" t="n">
        <v>5.5</v>
      </c>
      <c r="O2176" s="12" t="n">
        <v>45021</v>
      </c>
      <c r="P2176" t="n">
        <v>21</v>
      </c>
      <c r="Q2176" t="inlineStr">
        <is>
          <t>SI</t>
        </is>
      </c>
      <c r="T2176" t="n">
        <v>15960</v>
      </c>
      <c r="V2176" t="n">
        <v>7.574109245612703</v>
      </c>
      <c r="W2176" s="12" t="n">
        <v>45018</v>
      </c>
      <c r="X2176" t="n">
        <v>7.5</v>
      </c>
      <c r="Y2176" s="12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2" t="n">
        <v>44990</v>
      </c>
      <c r="H2177" t="inlineStr"/>
      <c r="I2177" t="n">
        <v>15591.03</v>
      </c>
      <c r="L2177" t="n">
        <v>5.449612403100775</v>
      </c>
      <c r="M2177" s="12" t="n">
        <v>44995</v>
      </c>
      <c r="N2177" t="n">
        <v>10</v>
      </c>
      <c r="O2177" s="12" t="n">
        <v>45005</v>
      </c>
      <c r="P2177" t="n">
        <v>9</v>
      </c>
      <c r="Q2177" t="inlineStr">
        <is>
          <t>SI</t>
        </is>
      </c>
      <c r="S2177" t="n">
        <v>15591.03</v>
      </c>
      <c r="V2177" t="n">
        <v>7.449612403100775</v>
      </c>
      <c r="W2177" s="12" t="n">
        <v>44997</v>
      </c>
      <c r="X2177" t="n">
        <v>12</v>
      </c>
      <c r="Y2177" s="12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2" t="n">
        <v>44990</v>
      </c>
      <c r="H2178" t="inlineStr"/>
      <c r="I2178" t="n">
        <v>8427.709999999999</v>
      </c>
      <c r="L2178" t="n">
        <v>5.449612403100775</v>
      </c>
      <c r="M2178" s="12" t="n">
        <v>44995</v>
      </c>
      <c r="N2178" t="n">
        <v>10</v>
      </c>
      <c r="O2178" s="12" t="n">
        <v>45005</v>
      </c>
      <c r="P2178" t="n">
        <v>9</v>
      </c>
      <c r="Q2178" t="inlineStr">
        <is>
          <t>SI</t>
        </is>
      </c>
      <c r="S2178" t="n">
        <v>8427.709999999999</v>
      </c>
      <c r="V2178" t="n">
        <v>7.449612403100775</v>
      </c>
      <c r="W2178" s="12" t="n">
        <v>44997</v>
      </c>
      <c r="X2178" t="n">
        <v>12</v>
      </c>
      <c r="Y2178" s="12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2" t="n">
        <v>44992</v>
      </c>
      <c r="H2179" t="inlineStr"/>
      <c r="I2179" t="n">
        <v>24018.23</v>
      </c>
      <c r="L2179" t="n">
        <v>5.574109245612703</v>
      </c>
      <c r="M2179" s="12" t="n">
        <v>44997</v>
      </c>
      <c r="N2179" t="n">
        <v>5.5</v>
      </c>
      <c r="O2179" s="12" t="n">
        <v>45002</v>
      </c>
      <c r="P2179" t="n">
        <v>12</v>
      </c>
      <c r="Q2179" t="inlineStr">
        <is>
          <t>SI</t>
        </is>
      </c>
      <c r="S2179" t="n">
        <v>24018.23</v>
      </c>
      <c r="V2179" t="n">
        <v>7.574109245612703</v>
      </c>
      <c r="W2179" s="12" t="n">
        <v>44999</v>
      </c>
      <c r="X2179" t="n">
        <v>7.5</v>
      </c>
      <c r="Y2179" s="12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2" t="n">
        <v>44991</v>
      </c>
      <c r="H2180" t="inlineStr"/>
      <c r="I2180" t="n">
        <v>24004.48</v>
      </c>
      <c r="L2180" t="n">
        <v>5.574109245612703</v>
      </c>
      <c r="M2180" s="12" t="n">
        <v>44996</v>
      </c>
      <c r="N2180" t="n">
        <v>5.5</v>
      </c>
      <c r="O2180" s="12" t="n">
        <v>45001</v>
      </c>
      <c r="P2180" t="n">
        <v>13</v>
      </c>
      <c r="Q2180" t="inlineStr">
        <is>
          <t>SI</t>
        </is>
      </c>
      <c r="S2180" t="n">
        <v>24004.48</v>
      </c>
      <c r="V2180" t="n">
        <v>7.574109245612703</v>
      </c>
      <c r="W2180" s="12" t="n">
        <v>44998</v>
      </c>
      <c r="X2180" t="n">
        <v>7.5</v>
      </c>
      <c r="Y2180" s="12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2" t="n">
        <v>44990</v>
      </c>
      <c r="H2181" t="inlineStr"/>
      <c r="I2181" t="n">
        <v>22545.44</v>
      </c>
      <c r="L2181" t="n">
        <v>5.574109245612703</v>
      </c>
      <c r="M2181" s="12" t="n">
        <v>44995</v>
      </c>
      <c r="N2181" t="n">
        <v>5.5</v>
      </c>
      <c r="O2181" s="12" t="n">
        <v>45000</v>
      </c>
      <c r="P2181" t="n">
        <v>14</v>
      </c>
      <c r="Q2181" t="inlineStr">
        <is>
          <t>SI</t>
        </is>
      </c>
      <c r="S2181" t="n">
        <v>22545.44</v>
      </c>
      <c r="V2181" t="n">
        <v>7.574109245612703</v>
      </c>
      <c r="W2181" s="12" t="n">
        <v>44997</v>
      </c>
      <c r="X2181" t="n">
        <v>7.5</v>
      </c>
      <c r="Y2181" s="12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2" t="n">
        <v>44989</v>
      </c>
      <c r="H2182" t="inlineStr"/>
      <c r="I2182" t="n">
        <v>17026.18</v>
      </c>
      <c r="L2182" t="n">
        <v>5.574109245612703</v>
      </c>
      <c r="M2182" s="12" t="n">
        <v>44994</v>
      </c>
      <c r="N2182" t="n">
        <v>5.5</v>
      </c>
      <c r="O2182" s="12" t="n">
        <v>44999</v>
      </c>
      <c r="P2182" t="n">
        <v>15</v>
      </c>
      <c r="Q2182" t="inlineStr">
        <is>
          <t>SI</t>
        </is>
      </c>
      <c r="S2182" t="n">
        <v>17026.18</v>
      </c>
      <c r="V2182" t="n">
        <v>7.574109245612703</v>
      </c>
      <c r="W2182" s="12" t="n">
        <v>44996</v>
      </c>
      <c r="X2182" t="n">
        <v>7.5</v>
      </c>
      <c r="Y2182" s="12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2" t="n">
        <v>44988</v>
      </c>
      <c r="H2183" t="inlineStr"/>
      <c r="I2183" t="n">
        <v>13001.55</v>
      </c>
      <c r="L2183" t="n">
        <v>5.574109245612703</v>
      </c>
      <c r="M2183" s="12" t="n">
        <v>44993</v>
      </c>
      <c r="N2183" t="n">
        <v>5.5</v>
      </c>
      <c r="O2183" s="12" t="n">
        <v>44998</v>
      </c>
      <c r="P2183" t="n">
        <v>16</v>
      </c>
      <c r="Q2183" t="inlineStr">
        <is>
          <t>SI</t>
        </is>
      </c>
      <c r="S2183" t="n">
        <v>13001.55</v>
      </c>
      <c r="V2183" t="n">
        <v>7.574109245612703</v>
      </c>
      <c r="W2183" s="12" t="n">
        <v>44995</v>
      </c>
      <c r="X2183" t="n">
        <v>7.5</v>
      </c>
      <c r="Y2183" s="12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2" t="n">
        <v>44987</v>
      </c>
      <c r="H2184" t="inlineStr"/>
      <c r="I2184" t="n">
        <v>11315.24</v>
      </c>
      <c r="L2184" t="n">
        <v>5.574109245612703</v>
      </c>
      <c r="M2184" s="12" t="n">
        <v>44992</v>
      </c>
      <c r="N2184" t="n">
        <v>5.5</v>
      </c>
      <c r="O2184" s="12" t="n">
        <v>44997</v>
      </c>
      <c r="P2184" t="n">
        <v>17</v>
      </c>
      <c r="Q2184" t="inlineStr">
        <is>
          <t>SI</t>
        </is>
      </c>
      <c r="S2184" t="n">
        <v>11315.24</v>
      </c>
      <c r="V2184" t="n">
        <v>7.574109245612703</v>
      </c>
      <c r="W2184" s="12" t="n">
        <v>44994</v>
      </c>
      <c r="X2184" t="n">
        <v>7.5</v>
      </c>
      <c r="Y2184" s="12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2" t="n">
        <v>44986</v>
      </c>
      <c r="H2185" t="inlineStr"/>
      <c r="I2185" t="n">
        <v>7035.83</v>
      </c>
      <c r="L2185" t="n">
        <v>5.574109245612703</v>
      </c>
      <c r="M2185" s="12" t="n">
        <v>44991</v>
      </c>
      <c r="N2185" t="n">
        <v>5.5</v>
      </c>
      <c r="O2185" s="12" t="n">
        <v>44996</v>
      </c>
      <c r="P2185" t="n">
        <v>17</v>
      </c>
      <c r="Q2185" t="inlineStr">
        <is>
          <t>SI</t>
        </is>
      </c>
      <c r="S2185" t="n">
        <v>7035.83</v>
      </c>
      <c r="V2185" t="n">
        <v>7.574109245612703</v>
      </c>
      <c r="W2185" s="12" t="n">
        <v>44993</v>
      </c>
      <c r="X2185" t="n">
        <v>7.5</v>
      </c>
      <c r="Y2185" s="12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2" t="n">
        <v>44977</v>
      </c>
      <c r="H2186" t="inlineStr"/>
      <c r="I2186" t="n">
        <v>24000</v>
      </c>
      <c r="L2186" t="n">
        <v>4.830303030303031</v>
      </c>
      <c r="M2186" s="12" t="n">
        <v>44981</v>
      </c>
      <c r="N2186" t="n">
        <v>15</v>
      </c>
      <c r="O2186" s="12" t="n">
        <v>44996</v>
      </c>
      <c r="P2186" t="n">
        <v>17</v>
      </c>
      <c r="Q2186" t="inlineStr">
        <is>
          <t>SI</t>
        </is>
      </c>
      <c r="S2186" t="n">
        <v>24000</v>
      </c>
      <c r="V2186" t="n">
        <v>6.830303030303031</v>
      </c>
      <c r="W2186" s="12" t="n">
        <v>44983</v>
      </c>
      <c r="X2186" t="n">
        <v>17</v>
      </c>
      <c r="Y2186" s="12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2" t="n">
        <v>44996</v>
      </c>
      <c r="H2187" t="inlineStr"/>
      <c r="I2187" t="n">
        <v>24000</v>
      </c>
      <c r="L2187" t="n">
        <v>5.142011834319526</v>
      </c>
      <c r="M2187" s="12" t="n">
        <v>45001</v>
      </c>
      <c r="N2187" t="n">
        <v>7.5</v>
      </c>
      <c r="O2187" s="12" t="n">
        <v>45008</v>
      </c>
      <c r="P2187" t="n">
        <v>7</v>
      </c>
      <c r="Q2187" t="inlineStr">
        <is>
          <t>SI</t>
        </is>
      </c>
      <c r="S2187" t="n">
        <v>24000</v>
      </c>
      <c r="V2187" t="n">
        <v>7.142011834319526</v>
      </c>
      <c r="W2187" s="12" t="n">
        <v>45003</v>
      </c>
      <c r="X2187" t="n">
        <v>9.5</v>
      </c>
      <c r="Y2187" s="12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2" t="n">
        <v>44977</v>
      </c>
      <c r="H2188" t="inlineStr"/>
      <c r="I2188" t="n">
        <v>24000</v>
      </c>
      <c r="L2188" t="n">
        <v>4.830303030303031</v>
      </c>
      <c r="M2188" s="12" t="n">
        <v>44981</v>
      </c>
      <c r="N2188" t="n">
        <v>15</v>
      </c>
      <c r="O2188" s="12" t="n">
        <v>44996</v>
      </c>
      <c r="P2188" t="n">
        <v>17</v>
      </c>
      <c r="Q2188" t="inlineStr">
        <is>
          <t>SI</t>
        </is>
      </c>
      <c r="S2188" t="n">
        <v>24000</v>
      </c>
      <c r="V2188" t="n">
        <v>6.830303030303031</v>
      </c>
      <c r="W2188" s="12" t="n">
        <v>44983</v>
      </c>
      <c r="X2188" t="n">
        <v>17</v>
      </c>
      <c r="Y2188" s="12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2" t="n">
        <v>44996</v>
      </c>
      <c r="H2189" t="inlineStr"/>
      <c r="I2189" t="n">
        <v>24000</v>
      </c>
      <c r="L2189" t="n">
        <v>5.142011834319526</v>
      </c>
      <c r="M2189" s="12" t="n">
        <v>45001</v>
      </c>
      <c r="N2189" t="n">
        <v>7.5</v>
      </c>
      <c r="O2189" s="12" t="n">
        <v>45008</v>
      </c>
      <c r="P2189" t="n">
        <v>7</v>
      </c>
      <c r="Q2189" t="inlineStr">
        <is>
          <t>SI</t>
        </is>
      </c>
      <c r="S2189" t="n">
        <v>24000</v>
      </c>
      <c r="V2189" t="n">
        <v>7.142011834319526</v>
      </c>
      <c r="W2189" s="12" t="n">
        <v>45003</v>
      </c>
      <c r="X2189" t="n">
        <v>9.5</v>
      </c>
      <c r="Y2189" s="12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2" t="n">
        <v>44979</v>
      </c>
      <c r="H2190" t="inlineStr"/>
      <c r="I2190" t="n">
        <v>21525</v>
      </c>
      <c r="L2190" t="n">
        <v>5.574109245612703</v>
      </c>
      <c r="M2190" s="12" t="n">
        <v>44984</v>
      </c>
      <c r="N2190" t="n">
        <v>5.5</v>
      </c>
      <c r="O2190" s="12" t="n">
        <v>44989</v>
      </c>
      <c r="P2190" t="n">
        <v>23</v>
      </c>
      <c r="Q2190" t="inlineStr">
        <is>
          <t>SI</t>
        </is>
      </c>
      <c r="S2190" t="n">
        <v>21525</v>
      </c>
      <c r="V2190" t="n">
        <v>7.574109245612703</v>
      </c>
      <c r="W2190" s="12" t="n">
        <v>44986</v>
      </c>
      <c r="X2190" t="n">
        <v>7.5</v>
      </c>
      <c r="Y2190" s="12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2" t="n">
        <v>44979</v>
      </c>
      <c r="H2191" t="inlineStr"/>
      <c r="I2191" t="n">
        <v>24000</v>
      </c>
      <c r="L2191" t="n">
        <v>4.830303030303031</v>
      </c>
      <c r="M2191" s="12" t="n">
        <v>44983</v>
      </c>
      <c r="N2191" t="n">
        <v>15</v>
      </c>
      <c r="O2191" s="12" t="n">
        <v>44998</v>
      </c>
      <c r="P2191" t="n">
        <v>16</v>
      </c>
      <c r="Q2191" t="inlineStr">
        <is>
          <t>SI</t>
        </is>
      </c>
      <c r="S2191" t="n">
        <v>24000</v>
      </c>
      <c r="V2191" t="n">
        <v>6.830303030303031</v>
      </c>
      <c r="W2191" s="12" t="n">
        <v>44985</v>
      </c>
      <c r="X2191" t="n">
        <v>17</v>
      </c>
      <c r="Y2191" s="12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2" t="n">
        <v>44979</v>
      </c>
      <c r="H2192" t="inlineStr"/>
      <c r="I2192" t="n">
        <v>24000</v>
      </c>
      <c r="L2192" t="n">
        <v>4.830303030303031</v>
      </c>
      <c r="M2192" s="12" t="n">
        <v>44983</v>
      </c>
      <c r="N2192" t="n">
        <v>15</v>
      </c>
      <c r="O2192" s="12" t="n">
        <v>44998</v>
      </c>
      <c r="P2192" t="n">
        <v>16</v>
      </c>
      <c r="Q2192" t="inlineStr">
        <is>
          <t>SI</t>
        </is>
      </c>
      <c r="S2192" t="n">
        <v>24000</v>
      </c>
      <c r="V2192" t="n">
        <v>6.830303030303031</v>
      </c>
      <c r="W2192" s="12" t="n">
        <v>44985</v>
      </c>
      <c r="X2192" t="n">
        <v>17</v>
      </c>
      <c r="Y2192" s="12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2" t="n">
        <v>44979</v>
      </c>
      <c r="H2193" t="inlineStr"/>
      <c r="I2193" t="n">
        <v>24000</v>
      </c>
      <c r="L2193" t="n">
        <v>4.830303030303031</v>
      </c>
      <c r="M2193" s="12" t="n">
        <v>44983</v>
      </c>
      <c r="N2193" t="n">
        <v>15</v>
      </c>
      <c r="O2193" s="12" t="n">
        <v>44998</v>
      </c>
      <c r="P2193" t="n">
        <v>16</v>
      </c>
      <c r="Q2193" t="inlineStr">
        <is>
          <t>SI</t>
        </is>
      </c>
      <c r="S2193" t="n">
        <v>24000</v>
      </c>
      <c r="V2193" t="n">
        <v>6.830303030303031</v>
      </c>
      <c r="W2193" s="12" t="n">
        <v>44985</v>
      </c>
      <c r="X2193" t="n">
        <v>17</v>
      </c>
      <c r="Y2193" s="12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2" t="n">
        <v>44977</v>
      </c>
      <c r="H2194" t="inlineStr"/>
      <c r="I2194" t="n">
        <v>24000</v>
      </c>
      <c r="L2194" t="n">
        <v>4.830303030303031</v>
      </c>
      <c r="M2194" s="12" t="n">
        <v>44981</v>
      </c>
      <c r="N2194" t="n">
        <v>15</v>
      </c>
      <c r="O2194" s="12" t="n">
        <v>44996</v>
      </c>
      <c r="P2194" t="n">
        <v>17</v>
      </c>
      <c r="Q2194" t="inlineStr">
        <is>
          <t>SI</t>
        </is>
      </c>
      <c r="S2194" t="n">
        <v>24000</v>
      </c>
      <c r="V2194" t="n">
        <v>6.830303030303031</v>
      </c>
      <c r="W2194" s="12" t="n">
        <v>44983</v>
      </c>
      <c r="X2194" t="n">
        <v>17</v>
      </c>
      <c r="Y2194" s="12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2" t="n">
        <v>45000</v>
      </c>
      <c r="H2195" t="inlineStr"/>
      <c r="I2195" t="n">
        <v>24000</v>
      </c>
      <c r="L2195" t="n">
        <v>5.142011834319526</v>
      </c>
      <c r="M2195" s="12" t="n">
        <v>45005</v>
      </c>
      <c r="N2195" t="n">
        <v>7.5</v>
      </c>
      <c r="O2195" s="12" t="n">
        <v>45012</v>
      </c>
      <c r="P2195" t="n">
        <v>4</v>
      </c>
      <c r="Q2195" t="inlineStr">
        <is>
          <t>SI</t>
        </is>
      </c>
      <c r="T2195" t="n">
        <v>24000</v>
      </c>
      <c r="V2195" t="n">
        <v>7.142011834319526</v>
      </c>
      <c r="W2195" s="12" t="n">
        <v>45007</v>
      </c>
      <c r="X2195" t="n">
        <v>9.5</v>
      </c>
      <c r="Y2195" s="12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2" t="n">
        <v>44989</v>
      </c>
      <c r="H2196" t="inlineStr"/>
      <c r="I2196" t="n">
        <v>24000</v>
      </c>
      <c r="L2196" t="n">
        <v>5.142011834319526</v>
      </c>
      <c r="M2196" s="12" t="n">
        <v>44994</v>
      </c>
      <c r="N2196" t="n">
        <v>7.5</v>
      </c>
      <c r="O2196" s="12" t="n">
        <v>45001</v>
      </c>
      <c r="P2196" t="n">
        <v>13</v>
      </c>
      <c r="Q2196" t="inlineStr">
        <is>
          <t>SI</t>
        </is>
      </c>
      <c r="S2196" t="n">
        <v>24000</v>
      </c>
      <c r="V2196" t="n">
        <v>7.142011834319526</v>
      </c>
      <c r="W2196" s="12" t="n">
        <v>44996</v>
      </c>
      <c r="X2196" t="n">
        <v>9.5</v>
      </c>
      <c r="Y2196" s="12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2" t="n">
        <v>45000</v>
      </c>
      <c r="H2197" t="inlineStr"/>
      <c r="I2197" t="n">
        <v>24000</v>
      </c>
      <c r="L2197" t="n">
        <v>5.142011834319526</v>
      </c>
      <c r="M2197" s="12" t="n">
        <v>45005</v>
      </c>
      <c r="N2197" t="n">
        <v>7.5</v>
      </c>
      <c r="O2197" s="12" t="n">
        <v>45012</v>
      </c>
      <c r="P2197" t="n">
        <v>4</v>
      </c>
      <c r="Q2197" t="inlineStr">
        <is>
          <t>SI</t>
        </is>
      </c>
      <c r="T2197" t="n">
        <v>24000</v>
      </c>
      <c r="V2197" t="n">
        <v>7.142011834319526</v>
      </c>
      <c r="W2197" s="12" t="n">
        <v>45007</v>
      </c>
      <c r="X2197" t="n">
        <v>9.5</v>
      </c>
      <c r="Y2197" s="12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2" t="n">
        <v>45000</v>
      </c>
      <c r="H2198" t="inlineStr"/>
      <c r="I2198" t="n">
        <v>24000</v>
      </c>
      <c r="L2198" t="n">
        <v>5.142011834319526</v>
      </c>
      <c r="M2198" s="12" t="n">
        <v>45005</v>
      </c>
      <c r="N2198" t="n">
        <v>7.5</v>
      </c>
      <c r="O2198" s="12" t="n">
        <v>45012</v>
      </c>
      <c r="P2198" t="n">
        <v>4</v>
      </c>
      <c r="Q2198" t="inlineStr">
        <is>
          <t>SI</t>
        </is>
      </c>
      <c r="T2198" t="n">
        <v>24000</v>
      </c>
      <c r="V2198" t="n">
        <v>7.142011834319526</v>
      </c>
      <c r="W2198" s="12" t="n">
        <v>45007</v>
      </c>
      <c r="X2198" t="n">
        <v>9.5</v>
      </c>
      <c r="Y2198" s="12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2" t="n">
        <v>44977</v>
      </c>
      <c r="H2199" t="inlineStr"/>
      <c r="I2199" t="n">
        <v>24000</v>
      </c>
      <c r="L2199" t="n">
        <v>4.830303030303031</v>
      </c>
      <c r="M2199" s="12" t="n">
        <v>44981</v>
      </c>
      <c r="N2199" t="n">
        <v>15</v>
      </c>
      <c r="O2199" s="12" t="n">
        <v>44996</v>
      </c>
      <c r="P2199" t="n">
        <v>17</v>
      </c>
      <c r="Q2199" t="inlineStr">
        <is>
          <t>SI</t>
        </is>
      </c>
      <c r="S2199" t="n">
        <v>24000</v>
      </c>
      <c r="V2199" t="n">
        <v>6.830303030303031</v>
      </c>
      <c r="W2199" s="12" t="n">
        <v>44983</v>
      </c>
      <c r="X2199" t="n">
        <v>17</v>
      </c>
      <c r="Y2199" s="12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2" t="n">
        <v>44977</v>
      </c>
      <c r="H2200" t="inlineStr"/>
      <c r="I2200" t="n">
        <v>24000</v>
      </c>
      <c r="L2200" t="n">
        <v>4.830303030303031</v>
      </c>
      <c r="M2200" s="12" t="n">
        <v>44981</v>
      </c>
      <c r="N2200" t="n">
        <v>15</v>
      </c>
      <c r="O2200" s="12" t="n">
        <v>44996</v>
      </c>
      <c r="P2200" t="n">
        <v>17</v>
      </c>
      <c r="Q2200" t="inlineStr">
        <is>
          <t>SI</t>
        </is>
      </c>
      <c r="S2200" t="n">
        <v>24000</v>
      </c>
      <c r="V2200" t="n">
        <v>6.830303030303031</v>
      </c>
      <c r="W2200" s="12" t="n">
        <v>44983</v>
      </c>
      <c r="X2200" t="n">
        <v>17</v>
      </c>
      <c r="Y2200" s="12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2" t="n">
        <v>44982</v>
      </c>
      <c r="H2201" t="inlineStr"/>
      <c r="I2201" t="n">
        <v>24000</v>
      </c>
      <c r="L2201" t="n">
        <v>5.142011834319526</v>
      </c>
      <c r="M2201" s="12" t="n">
        <v>44987</v>
      </c>
      <c r="N2201" t="n">
        <v>7.5</v>
      </c>
      <c r="O2201" s="12" t="n">
        <v>44994</v>
      </c>
      <c r="P2201" t="n">
        <v>19</v>
      </c>
      <c r="Q2201" t="inlineStr">
        <is>
          <t>SI</t>
        </is>
      </c>
      <c r="S2201" t="n">
        <v>24000</v>
      </c>
      <c r="V2201" t="n">
        <v>7.142011834319526</v>
      </c>
      <c r="W2201" s="12" t="n">
        <v>44989</v>
      </c>
      <c r="X2201" t="n">
        <v>9.5</v>
      </c>
      <c r="Y2201" s="12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2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49"/>
  <sheetViews>
    <sheetView workbookViewId="0">
      <selection activeCell="A1" sqref="A1"/>
    </sheetView>
  </sheetViews>
  <sheetFormatPr baseColWidth="8" defaultRowHeight="15" outlineLevelCol="0"/>
  <cols>
    <col width="10" customWidth="1" min="2" max="2"/>
    <col width="16" customWidth="1" min="3" max="3"/>
    <col width="10" customWidth="1" min="4" max="4"/>
    <col width="32" customWidth="1" min="5" max="5"/>
    <col width="18" customWidth="1" min="6" max="6"/>
    <col width="23" customWidth="1" min="7" max="7"/>
    <col width="10" customWidth="1" min="8" max="8"/>
    <col width="12" customWidth="1" min="9" max="9"/>
    <col width="10" customWidth="1" min="10" max="10"/>
    <col width="10" customWidth="1" min="11" max="11"/>
    <col width="10" customWidth="1" min="13" max="13"/>
  </cols>
  <sheetData>
    <row r="1">
      <c r="A1" s="1" t="inlineStr">
        <is>
          <t>Fecha</t>
        </is>
      </c>
      <c r="B1" s="1" t="inlineStr">
        <is>
          <t>Sector</t>
        </is>
      </c>
      <c r="C1" s="1" t="inlineStr">
        <is>
          <t>Oficina</t>
        </is>
      </c>
      <c r="D1" s="1" t="inlineStr">
        <is>
          <t>Material</t>
        </is>
      </c>
      <c r="E1" s="1" t="inlineStr">
        <is>
          <t>Descripción</t>
        </is>
      </c>
      <c r="F1" s="1" t="inlineStr">
        <is>
          <t>Nivel 2</t>
        </is>
      </c>
      <c r="G1" s="1" t="inlineStr">
        <is>
          <t>Llave</t>
        </is>
      </c>
      <c r="H1" s="1" t="inlineStr">
        <is>
          <t>Puerto Chile</t>
        </is>
      </c>
      <c r="I1" s="1" t="inlineStr">
        <is>
          <t>Días productivos desde 2023-02-28</t>
        </is>
      </c>
      <c r="J1" s="1" t="inlineStr">
        <is>
          <t>Días productivos mensual Febrero</t>
        </is>
      </c>
      <c r="K1" s="1" t="inlineStr">
        <is>
          <t>Porcentaje prod. Pes.</t>
        </is>
      </c>
      <c r="L1" s="1" t="inlineStr">
        <is>
          <t>Stock vendible Pes.</t>
        </is>
      </c>
      <c r="M1" s="1" t="inlineStr">
        <is>
          <t>Porcentaje prod Opt.</t>
        </is>
      </c>
      <c r="N1" s="1" t="inlineStr">
        <is>
          <t>Stock vendible Opt.</t>
        </is>
      </c>
    </row>
    <row r="2">
      <c r="A2" s="4" t="inlineStr">
        <is>
          <t>01.2023</t>
        </is>
      </c>
      <c r="B2" s="4" t="inlineStr">
        <is>
          <t>Pollo</t>
        </is>
      </c>
      <c r="C2" s="4" t="inlineStr">
        <is>
          <t>Africa</t>
        </is>
      </c>
      <c r="D2" s="4" t="n">
        <v>1011042</v>
      </c>
      <c r="E2" s="4" t="inlineStr">
        <is>
          <t>PO Pta Espinaz@ Cj 10k AS</t>
        </is>
      </c>
      <c r="F2" s="4" t="inlineStr">
        <is>
          <t>Cazuela</t>
        </is>
      </c>
      <c r="G2" s="4" t="inlineStr">
        <is>
          <t>africa1011042</t>
        </is>
      </c>
      <c r="H2" s="9" t="n">
        <v>91200</v>
      </c>
      <c r="I2" t="n">
        <v>0</v>
      </c>
      <c r="J2" t="n">
        <v>24</v>
      </c>
      <c r="K2" s="15" t="n">
        <v>0</v>
      </c>
      <c r="L2">
        <f>J2 * K2</f>
        <v/>
      </c>
      <c r="M2" s="15" t="n">
        <v>0</v>
      </c>
      <c r="N2">
        <f>M2 * H2</f>
        <v/>
      </c>
    </row>
    <row r="3">
      <c r="A3" s="4" t="inlineStr">
        <is>
          <t>01.2023</t>
        </is>
      </c>
      <c r="B3" s="4" t="inlineStr">
        <is>
          <t>Pollo</t>
        </is>
      </c>
      <c r="C3" s="4" t="inlineStr">
        <is>
          <t>Africa</t>
        </is>
      </c>
      <c r="D3" s="4" t="n">
        <v>1012719</v>
      </c>
      <c r="E3" s="4" t="inlineStr">
        <is>
          <t>PO Ppa Esp@ 2 Blox10kg CJ AS SD</t>
        </is>
      </c>
      <c r="F3" s="4" t="inlineStr">
        <is>
          <t>Carne Recuperada</t>
        </is>
      </c>
      <c r="G3" s="4" t="inlineStr">
        <is>
          <t>africa1012719</t>
        </is>
      </c>
      <c r="H3" s="9" t="n">
        <v>384099.744</v>
      </c>
      <c r="I3" t="n">
        <v>0</v>
      </c>
      <c r="J3" t="n">
        <v>24</v>
      </c>
      <c r="K3" s="15" t="n">
        <v>0</v>
      </c>
      <c r="L3">
        <f>J3 * K3</f>
        <v/>
      </c>
      <c r="M3" s="15" t="n">
        <v>0</v>
      </c>
      <c r="N3">
        <f>M3 * H3</f>
        <v/>
      </c>
    </row>
    <row r="4">
      <c r="A4" s="4" t="inlineStr">
        <is>
          <t>01.2023</t>
        </is>
      </c>
      <c r="B4" s="4" t="inlineStr">
        <is>
          <t>Pollo</t>
        </is>
      </c>
      <c r="C4" s="4" t="inlineStr">
        <is>
          <t>Agro America</t>
        </is>
      </c>
      <c r="D4" s="4" t="n">
        <v>1011701</v>
      </c>
      <c r="E4" s="4" t="inlineStr">
        <is>
          <t>PO PchDeh NMr@ Cj 20k AS</t>
        </is>
      </c>
      <c r="F4" s="4" t="inlineStr">
        <is>
          <t>Pechuga Desh</t>
        </is>
      </c>
      <c r="G4" s="4" t="inlineStr">
        <is>
          <t>agro america1011701</t>
        </is>
      </c>
      <c r="H4" s="9" t="n">
        <v>72555.38</v>
      </c>
      <c r="I4" t="n">
        <v>0</v>
      </c>
      <c r="J4" t="n">
        <v>24</v>
      </c>
      <c r="K4" s="15" t="n">
        <v>0</v>
      </c>
      <c r="L4">
        <f>J4 * K4</f>
        <v/>
      </c>
      <c r="M4" s="15" t="n">
        <v>0</v>
      </c>
      <c r="N4">
        <f>M4 * H4</f>
        <v/>
      </c>
    </row>
    <row r="5">
      <c r="A5" s="4" t="inlineStr">
        <is>
          <t>01.2023</t>
        </is>
      </c>
      <c r="B5" s="4" t="inlineStr">
        <is>
          <t>Pollo</t>
        </is>
      </c>
      <c r="C5" s="4" t="inlineStr">
        <is>
          <t>Agro America</t>
        </is>
      </c>
      <c r="D5" s="4" t="n">
        <v>1012107</v>
      </c>
      <c r="E5" s="4" t="inlineStr">
        <is>
          <t>PO PchDeh 4oz Mr@ Cj AS</t>
        </is>
      </c>
      <c r="F5" s="4" t="inlineStr">
        <is>
          <t>Pechuga Desh</t>
        </is>
      </c>
      <c r="G5" s="4" t="inlineStr">
        <is>
          <t>agro america1012107</t>
        </is>
      </c>
      <c r="H5" s="9" t="n">
        <v>32659.2</v>
      </c>
      <c r="I5" t="n">
        <v>0</v>
      </c>
      <c r="J5" t="n">
        <v>24</v>
      </c>
      <c r="K5" s="15" t="n">
        <v>0</v>
      </c>
      <c r="L5">
        <f>J5 * K5</f>
        <v/>
      </c>
      <c r="M5" s="15" t="n">
        <v>0</v>
      </c>
      <c r="N5">
        <f>M5 * H5</f>
        <v/>
      </c>
    </row>
    <row r="6">
      <c r="A6" s="4" t="inlineStr">
        <is>
          <t>01.2023</t>
        </is>
      </c>
      <c r="B6" s="4" t="inlineStr">
        <is>
          <t>Pollo</t>
        </is>
      </c>
      <c r="C6" s="4" t="inlineStr">
        <is>
          <t>Agro America</t>
        </is>
      </c>
      <c r="D6" s="4" t="n">
        <v>1012108</v>
      </c>
      <c r="E6" s="4" t="inlineStr">
        <is>
          <t>PO PchDeh 5oz Mr@ Cj AS</t>
        </is>
      </c>
      <c r="F6" s="4" t="inlineStr">
        <is>
          <t>Pechuga Desh</t>
        </is>
      </c>
      <c r="G6" s="4" t="inlineStr">
        <is>
          <t>agro america1012108</t>
        </is>
      </c>
      <c r="H6" s="9" t="n">
        <v>79833.60000000001</v>
      </c>
      <c r="I6" t="n">
        <v>0</v>
      </c>
      <c r="J6" t="n">
        <v>24</v>
      </c>
      <c r="K6" s="15" t="n">
        <v>0</v>
      </c>
      <c r="L6">
        <f>J6 * K6</f>
        <v/>
      </c>
      <c r="M6" s="15" t="n">
        <v>0</v>
      </c>
      <c r="N6">
        <f>M6 * H6</f>
        <v/>
      </c>
    </row>
    <row r="7">
      <c r="A7" s="4" t="inlineStr">
        <is>
          <t>01.2023</t>
        </is>
      </c>
      <c r="B7" s="4" t="inlineStr">
        <is>
          <t>Pollo</t>
        </is>
      </c>
      <c r="C7" s="4" t="inlineStr">
        <is>
          <t>Agro America</t>
        </is>
      </c>
      <c r="D7" s="4" t="n">
        <v>1012109</v>
      </c>
      <c r="E7" s="4" t="inlineStr">
        <is>
          <t>PO PchDeh 6oz Mr@ Cj AS</t>
        </is>
      </c>
      <c r="F7" s="4" t="inlineStr">
        <is>
          <t>Pechuga Desh</t>
        </is>
      </c>
      <c r="G7" s="4" t="inlineStr">
        <is>
          <t>agro america1012109</t>
        </is>
      </c>
      <c r="H7" s="9" t="n">
        <v>159667.2</v>
      </c>
      <c r="I7" t="n">
        <v>0</v>
      </c>
      <c r="J7" t="n">
        <v>24</v>
      </c>
      <c r="K7" s="15" t="n">
        <v>0</v>
      </c>
      <c r="L7">
        <f>J7 * K7</f>
        <v/>
      </c>
      <c r="M7" s="15" t="n">
        <v>0</v>
      </c>
      <c r="N7">
        <f>M7 * H7</f>
        <v/>
      </c>
    </row>
    <row r="8">
      <c r="A8" s="4" t="inlineStr">
        <is>
          <t>01.2023</t>
        </is>
      </c>
      <c r="B8" s="4" t="inlineStr">
        <is>
          <t>Pollo</t>
        </is>
      </c>
      <c r="C8" s="4" t="inlineStr">
        <is>
          <t>Agro America</t>
        </is>
      </c>
      <c r="D8" s="4" t="n">
        <v>1012110</v>
      </c>
      <c r="E8" s="4" t="inlineStr">
        <is>
          <t>PO PchDeh 7oz Mr@ Cj AS</t>
        </is>
      </c>
      <c r="F8" s="4" t="inlineStr">
        <is>
          <t>Pechuga Desh</t>
        </is>
      </c>
      <c r="G8" s="4" t="inlineStr">
        <is>
          <t>agro america1012110</t>
        </is>
      </c>
      <c r="H8" s="9" t="n">
        <v>119750.4</v>
      </c>
      <c r="I8" t="n">
        <v>0</v>
      </c>
      <c r="J8" t="n">
        <v>24</v>
      </c>
      <c r="K8" s="15" t="n">
        <v>0</v>
      </c>
      <c r="L8">
        <f>J8 * K8</f>
        <v/>
      </c>
      <c r="M8" s="15" t="n">
        <v>0</v>
      </c>
      <c r="N8">
        <f>M8 * H8</f>
        <v/>
      </c>
    </row>
    <row r="9">
      <c r="A9" s="4" t="inlineStr">
        <is>
          <t>01.2023</t>
        </is>
      </c>
      <c r="B9" s="4" t="inlineStr">
        <is>
          <t>Pollo</t>
        </is>
      </c>
      <c r="C9" s="4" t="inlineStr">
        <is>
          <t>Agro America</t>
        </is>
      </c>
      <c r="D9" s="4" t="n">
        <v>1012111</v>
      </c>
      <c r="E9" s="4" t="inlineStr">
        <is>
          <t>PO PchDeh 8oz Mr@ Cj AS</t>
        </is>
      </c>
      <c r="F9" s="4" t="inlineStr">
        <is>
          <t>Pechuga Desh</t>
        </is>
      </c>
      <c r="G9" s="4" t="inlineStr">
        <is>
          <t>agro america1012111</t>
        </is>
      </c>
      <c r="H9" s="9" t="n">
        <v>0</v>
      </c>
      <c r="I9" t="n">
        <v>0</v>
      </c>
      <c r="J9" t="n">
        <v>24</v>
      </c>
      <c r="K9" s="15" t="n">
        <v>0</v>
      </c>
      <c r="L9">
        <f>J9 * K9</f>
        <v/>
      </c>
      <c r="M9" s="15" t="n">
        <v>0</v>
      </c>
      <c r="N9">
        <f>M9 * H9</f>
        <v/>
      </c>
    </row>
    <row r="10">
      <c r="A10" s="4" t="inlineStr">
        <is>
          <t>01.2023</t>
        </is>
      </c>
      <c r="B10" s="4" t="inlineStr">
        <is>
          <t>Pollo</t>
        </is>
      </c>
      <c r="C10" s="4" t="inlineStr">
        <is>
          <t>Agro America</t>
        </is>
      </c>
      <c r="D10" s="4" t="n">
        <v>1012112</v>
      </c>
      <c r="E10" s="4" t="inlineStr">
        <is>
          <t>PO PchDeh 9oz Mr@ Cj AS</t>
        </is>
      </c>
      <c r="F10" s="4" t="inlineStr">
        <is>
          <t>Pechuga Desh</t>
        </is>
      </c>
      <c r="G10" s="4" t="inlineStr">
        <is>
          <t>agro america1012112</t>
        </is>
      </c>
      <c r="H10" s="9" t="n">
        <v>0</v>
      </c>
      <c r="I10" t="n">
        <v>0</v>
      </c>
      <c r="J10" t="n">
        <v>24</v>
      </c>
      <c r="K10" s="15" t="n">
        <v>0</v>
      </c>
      <c r="L10">
        <f>J10 * K10</f>
        <v/>
      </c>
      <c r="M10" s="15" t="n">
        <v>0</v>
      </c>
      <c r="N10">
        <f>M10 * H10</f>
        <v/>
      </c>
    </row>
    <row r="11">
      <c r="A11" s="4" t="inlineStr">
        <is>
          <t>01.2023</t>
        </is>
      </c>
      <c r="B11" s="4" t="inlineStr">
        <is>
          <t>Pollo</t>
        </is>
      </c>
      <c r="C11" s="4" t="inlineStr">
        <is>
          <t>Agro America</t>
        </is>
      </c>
      <c r="D11" s="4" t="n">
        <v>1012115</v>
      </c>
      <c r="E11" s="4" t="inlineStr">
        <is>
          <t>PO PchDeh 6oz 2x10 Mr@ Cj 9k AS</t>
        </is>
      </c>
      <c r="F11" s="4" t="inlineStr">
        <is>
          <t>Pechuga Desh</t>
        </is>
      </c>
      <c r="G11" s="4" t="inlineStr">
        <is>
          <t>agro america1012115</t>
        </is>
      </c>
      <c r="H11" s="9" t="n">
        <v>0</v>
      </c>
      <c r="I11" t="n">
        <v>0</v>
      </c>
      <c r="J11" t="n">
        <v>24</v>
      </c>
      <c r="K11" s="15" t="n">
        <v>0</v>
      </c>
      <c r="L11">
        <f>J11 * K11</f>
        <v/>
      </c>
      <c r="M11" s="15" t="n">
        <v>0</v>
      </c>
      <c r="N11">
        <f>M11 * H11</f>
        <v/>
      </c>
    </row>
    <row r="12">
      <c r="A12" s="4" t="inlineStr">
        <is>
          <t>01.2023</t>
        </is>
      </c>
      <c r="B12" s="4" t="inlineStr">
        <is>
          <t>Pollo</t>
        </is>
      </c>
      <c r="C12" s="4" t="inlineStr">
        <is>
          <t>Agro America</t>
        </is>
      </c>
      <c r="D12" s="4" t="n">
        <v>1012145</v>
      </c>
      <c r="E12" s="4" t="inlineStr">
        <is>
          <t>PO PchDeh S/p/g/f &lt;140@ Fi Cj 20k AS</t>
        </is>
      </c>
      <c r="F12" s="4" t="inlineStr">
        <is>
          <t>Pechuga Desh</t>
        </is>
      </c>
      <c r="G12" s="4" t="inlineStr">
        <is>
          <t>agro america1012145</t>
        </is>
      </c>
      <c r="H12" s="9" t="n">
        <v>79037.2</v>
      </c>
      <c r="I12" t="n">
        <v>0</v>
      </c>
      <c r="J12" t="n">
        <v>24</v>
      </c>
      <c r="K12" s="15" t="n">
        <v>0</v>
      </c>
      <c r="L12">
        <f>J12 * K12</f>
        <v/>
      </c>
      <c r="M12" s="15" t="n">
        <v>0</v>
      </c>
      <c r="N12">
        <f>M12 * H12</f>
        <v/>
      </c>
    </row>
    <row r="13">
      <c r="A13" s="4" t="inlineStr">
        <is>
          <t>01.2023</t>
        </is>
      </c>
      <c r="B13" s="4" t="inlineStr">
        <is>
          <t>Pollo</t>
        </is>
      </c>
      <c r="C13" s="4" t="inlineStr">
        <is>
          <t>Agro America</t>
        </is>
      </c>
      <c r="D13" s="4" t="n">
        <v>1012147</v>
      </c>
      <c r="E13" s="4" t="inlineStr">
        <is>
          <t>PO File s/t Mr@ Fi Cj 17k AS</t>
        </is>
      </c>
      <c r="F13" s="4" t="inlineStr">
        <is>
          <t>Filete</t>
        </is>
      </c>
      <c r="G13" s="4" t="inlineStr">
        <is>
          <t>agro america1012147</t>
        </is>
      </c>
      <c r="H13" s="9" t="n">
        <v>111962.4</v>
      </c>
      <c r="I13" t="n">
        <v>0</v>
      </c>
      <c r="J13" t="n">
        <v>24</v>
      </c>
      <c r="K13" s="15" t="n">
        <v>0</v>
      </c>
      <c r="L13">
        <f>J13 * K13</f>
        <v/>
      </c>
      <c r="M13" s="15" t="n">
        <v>0</v>
      </c>
      <c r="N13">
        <f>M13 * H13</f>
        <v/>
      </c>
    </row>
    <row r="14">
      <c r="A14" s="4" t="inlineStr">
        <is>
          <t>01.2023</t>
        </is>
      </c>
      <c r="B14" s="4" t="inlineStr">
        <is>
          <t>Pollo</t>
        </is>
      </c>
      <c r="C14" s="4" t="inlineStr">
        <is>
          <t>Agro America</t>
        </is>
      </c>
      <c r="D14" s="4" t="n">
        <v>1012148</v>
      </c>
      <c r="E14" s="4" t="inlineStr">
        <is>
          <t>PO Tru-Ctro Ala 60-80 Mr@ Fi Cj 20k AS</t>
        </is>
      </c>
      <c r="F14" s="4" t="inlineStr">
        <is>
          <t>Ala</t>
        </is>
      </c>
      <c r="G14" s="4" t="inlineStr">
        <is>
          <t>agro america1012148</t>
        </is>
      </c>
      <c r="H14" s="9" t="n">
        <v>0</v>
      </c>
      <c r="I14" t="n">
        <v>0</v>
      </c>
      <c r="J14" t="n">
        <v>24</v>
      </c>
      <c r="K14" s="15" t="n">
        <v>0</v>
      </c>
      <c r="L14">
        <f>J14 * K14</f>
        <v/>
      </c>
      <c r="M14" s="15" t="n">
        <v>0</v>
      </c>
      <c r="N14">
        <f>M14 * H14</f>
        <v/>
      </c>
    </row>
    <row r="15">
      <c r="A15" s="4" t="inlineStr">
        <is>
          <t>01.2023</t>
        </is>
      </c>
      <c r="B15" s="4" t="inlineStr">
        <is>
          <t>Pollo</t>
        </is>
      </c>
      <c r="C15" s="4" t="inlineStr">
        <is>
          <t>Agro America</t>
        </is>
      </c>
      <c r="D15" s="4" t="n">
        <v>1012157</v>
      </c>
      <c r="E15" s="4" t="inlineStr">
        <is>
          <t>PO Tru Ala 8x5@ Fi Cj AS</t>
        </is>
      </c>
      <c r="F15" s="4" t="inlineStr">
        <is>
          <t>Ala</t>
        </is>
      </c>
      <c r="G15" s="4" t="inlineStr">
        <is>
          <t>agro america1012157</t>
        </is>
      </c>
      <c r="H15" s="9" t="n">
        <v>79833.60000000001</v>
      </c>
      <c r="I15" t="n">
        <v>0</v>
      </c>
      <c r="J15" t="n">
        <v>24</v>
      </c>
      <c r="K15" s="15" t="n">
        <v>0</v>
      </c>
      <c r="L15">
        <f>J15 * K15</f>
        <v/>
      </c>
      <c r="M15" s="15" t="n">
        <v>0</v>
      </c>
      <c r="N15">
        <f>M15 * H15</f>
        <v/>
      </c>
    </row>
    <row r="16">
      <c r="A16" s="4" t="inlineStr">
        <is>
          <t>01.2023</t>
        </is>
      </c>
      <c r="B16" s="4" t="inlineStr">
        <is>
          <t>Pollo</t>
        </is>
      </c>
      <c r="C16" s="4" t="inlineStr">
        <is>
          <t>Agro America</t>
        </is>
      </c>
      <c r="D16" s="4" t="n">
        <v>1012158</v>
      </c>
      <c r="E16" s="4" t="inlineStr">
        <is>
          <t>PO File s/t 8x5 Mr@ Fi Cj AS</t>
        </is>
      </c>
      <c r="F16" s="4" t="inlineStr">
        <is>
          <t>Filete</t>
        </is>
      </c>
      <c r="G16" s="4" t="inlineStr">
        <is>
          <t>agro america1012158</t>
        </is>
      </c>
      <c r="H16" s="9" t="n">
        <v>243129.6</v>
      </c>
      <c r="I16" t="n">
        <v>0</v>
      </c>
      <c r="J16" t="n">
        <v>24</v>
      </c>
      <c r="K16" s="15" t="n">
        <v>0</v>
      </c>
      <c r="L16">
        <f>J16 * K16</f>
        <v/>
      </c>
      <c r="M16" s="15" t="n">
        <v>0</v>
      </c>
      <c r="N16">
        <f>M16 * H16</f>
        <v/>
      </c>
    </row>
    <row r="17">
      <c r="A17" s="4" t="inlineStr">
        <is>
          <t>01.2023</t>
        </is>
      </c>
      <c r="B17" s="4" t="inlineStr">
        <is>
          <t>Pollo</t>
        </is>
      </c>
      <c r="C17" s="4" t="inlineStr">
        <is>
          <t>Agro America</t>
        </is>
      </c>
      <c r="D17" s="4" t="n">
        <v>1012159</v>
      </c>
      <c r="E17" s="4" t="inlineStr">
        <is>
          <t>PO Tru Ctro Ala 60-80 8x5 Mr@ Fi Cj AS</t>
        </is>
      </c>
      <c r="F17" s="4" t="inlineStr">
        <is>
          <t>Ala</t>
        </is>
      </c>
      <c r="G17" s="4" t="inlineStr">
        <is>
          <t>agro america1012159</t>
        </is>
      </c>
      <c r="H17" s="9" t="n">
        <v>3628.8</v>
      </c>
      <c r="I17" t="n">
        <v>0</v>
      </c>
      <c r="J17" t="n">
        <v>24</v>
      </c>
      <c r="K17" s="15" t="n">
        <v>0</v>
      </c>
      <c r="L17">
        <f>J17 * K17</f>
        <v/>
      </c>
      <c r="M17" s="15" t="n">
        <v>0</v>
      </c>
      <c r="N17">
        <f>M17 * H17</f>
        <v/>
      </c>
    </row>
    <row r="18">
      <c r="A18" s="4" t="inlineStr">
        <is>
          <t>01.2023</t>
        </is>
      </c>
      <c r="B18" s="4" t="inlineStr">
        <is>
          <t>Pollo</t>
        </is>
      </c>
      <c r="C18" s="4" t="inlineStr">
        <is>
          <t>Agro America</t>
        </is>
      </c>
      <c r="D18" s="4" t="n">
        <v>1012160</v>
      </c>
      <c r="E18" s="4" t="inlineStr">
        <is>
          <t>PO PchDeh 8x5 Mr@ Fi Cj AS</t>
        </is>
      </c>
      <c r="F18" s="4" t="inlineStr">
        <is>
          <t>Pechuga Desh</t>
        </is>
      </c>
      <c r="G18" s="4" t="inlineStr">
        <is>
          <t>agro america1012160</t>
        </is>
      </c>
      <c r="H18" s="9" t="n">
        <v>37376.64</v>
      </c>
      <c r="I18" t="n">
        <v>0</v>
      </c>
      <c r="J18" t="n">
        <v>24</v>
      </c>
      <c r="K18" s="15" t="n">
        <v>0</v>
      </c>
      <c r="L18">
        <f>J18 * K18</f>
        <v/>
      </c>
      <c r="M18" s="15" t="n">
        <v>0</v>
      </c>
      <c r="N18">
        <f>M18 * H18</f>
        <v/>
      </c>
    </row>
    <row r="19">
      <c r="A19" s="4" t="inlineStr">
        <is>
          <t>01.2023</t>
        </is>
      </c>
      <c r="B19" s="4" t="inlineStr">
        <is>
          <t>Pollo</t>
        </is>
      </c>
      <c r="C19" s="4" t="inlineStr">
        <is>
          <t>Agro America</t>
        </is>
      </c>
      <c r="D19" s="4" t="n">
        <v>1012161</v>
      </c>
      <c r="E19" s="4" t="inlineStr">
        <is>
          <t>PO Ala Ctro 8x5 Mr@ Cj 20k AS</t>
        </is>
      </c>
      <c r="F19" s="4" t="inlineStr">
        <is>
          <t>Ala</t>
        </is>
      </c>
      <c r="G19" s="4" t="inlineStr">
        <is>
          <t>agro america1012161</t>
        </is>
      </c>
      <c r="H19" s="9" t="n">
        <v>83462.39999999999</v>
      </c>
      <c r="I19" t="n">
        <v>0</v>
      </c>
      <c r="J19" t="n">
        <v>24</v>
      </c>
      <c r="K19" s="15" t="n">
        <v>0</v>
      </c>
      <c r="L19">
        <f>J19 * K19</f>
        <v/>
      </c>
      <c r="M19" s="15" t="n">
        <v>0</v>
      </c>
      <c r="N19">
        <f>M19 * H19</f>
        <v/>
      </c>
    </row>
    <row r="20">
      <c r="A20" s="4" t="inlineStr">
        <is>
          <t>01.2023</t>
        </is>
      </c>
      <c r="B20" s="4" t="inlineStr">
        <is>
          <t>Pollo</t>
        </is>
      </c>
      <c r="C20" s="4" t="inlineStr">
        <is>
          <t>Agro America</t>
        </is>
      </c>
      <c r="D20" s="4" t="n">
        <v>1012163</v>
      </c>
      <c r="E20" s="4" t="inlineStr">
        <is>
          <t>PO File s/t 4x10 Mr@ Zi Cj 20k AS</t>
        </is>
      </c>
      <c r="F20" s="4" t="inlineStr">
        <is>
          <t>Filete</t>
        </is>
      </c>
      <c r="G20" s="4" t="inlineStr">
        <is>
          <t>agro america1012163</t>
        </is>
      </c>
      <c r="H20" s="9" t="n">
        <v>159667.2</v>
      </c>
      <c r="I20" t="n">
        <v>0</v>
      </c>
      <c r="J20" t="n">
        <v>24</v>
      </c>
      <c r="K20" s="15" t="n">
        <v>0</v>
      </c>
      <c r="L20">
        <f>J20 * K20</f>
        <v/>
      </c>
      <c r="M20" s="15" t="n">
        <v>0</v>
      </c>
      <c r="N20">
        <f>M20 * H20</f>
        <v/>
      </c>
    </row>
    <row r="21">
      <c r="A21" s="4" t="inlineStr">
        <is>
          <t>01.2023</t>
        </is>
      </c>
      <c r="B21" s="4" t="inlineStr">
        <is>
          <t>Pollo</t>
        </is>
      </c>
      <c r="C21" s="4" t="inlineStr">
        <is>
          <t>Agro America</t>
        </is>
      </c>
      <c r="D21" s="4" t="n">
        <v>1012164</v>
      </c>
      <c r="E21" s="4" t="inlineStr">
        <is>
          <t>PO Ala Ctro 4x10 Mr@ Zi Cj 20k AS</t>
        </is>
      </c>
      <c r="F21" s="4" t="inlineStr">
        <is>
          <t>Ala</t>
        </is>
      </c>
      <c r="G21" s="4" t="inlineStr">
        <is>
          <t>agro america1012164</t>
        </is>
      </c>
      <c r="H21" s="9" t="n">
        <v>0</v>
      </c>
      <c r="I21" t="n">
        <v>0</v>
      </c>
      <c r="J21" t="n">
        <v>24</v>
      </c>
      <c r="K21" s="15" t="n">
        <v>0</v>
      </c>
      <c r="L21">
        <f>J21 * K21</f>
        <v/>
      </c>
      <c r="M21" s="15" t="n">
        <v>0</v>
      </c>
      <c r="N21">
        <f>M21 * H21</f>
        <v/>
      </c>
    </row>
    <row r="22">
      <c r="A22" s="4" t="inlineStr">
        <is>
          <t>01.2023</t>
        </is>
      </c>
      <c r="B22" s="4" t="inlineStr">
        <is>
          <t>Pollo</t>
        </is>
      </c>
      <c r="C22" s="4" t="inlineStr">
        <is>
          <t>Agro America</t>
        </is>
      </c>
      <c r="D22" s="4" t="n">
        <v>1012165</v>
      </c>
      <c r="E22" s="4" t="inlineStr">
        <is>
          <t>PO Tru-Ctro Ala 4x10 Mr@ Zi Cj AS</t>
        </is>
      </c>
      <c r="F22" s="4" t="inlineStr">
        <is>
          <t>Ala</t>
        </is>
      </c>
      <c r="G22" s="4" t="inlineStr">
        <is>
          <t>agro america1012165</t>
        </is>
      </c>
      <c r="H22" s="9" t="n">
        <v>210542.976</v>
      </c>
      <c r="I22" t="n">
        <v>0</v>
      </c>
      <c r="J22" t="n">
        <v>24</v>
      </c>
      <c r="K22" s="15" t="n">
        <v>0</v>
      </c>
      <c r="L22">
        <f>J22 * K22</f>
        <v/>
      </c>
      <c r="M22" s="15" t="n">
        <v>0</v>
      </c>
      <c r="N22">
        <f>M22 * H22</f>
        <v/>
      </c>
    </row>
    <row r="23">
      <c r="A23" s="4" t="inlineStr">
        <is>
          <t>01.2023</t>
        </is>
      </c>
      <c r="B23" s="4" t="inlineStr">
        <is>
          <t>Pollo</t>
        </is>
      </c>
      <c r="C23" s="4" t="inlineStr">
        <is>
          <t>Agro America</t>
        </is>
      </c>
      <c r="D23" s="4" t="n">
        <v>1012167</v>
      </c>
      <c r="E23" s="4" t="inlineStr">
        <is>
          <t>PO PchDeh 4x10 Mr@ Zi Cj 20k AS</t>
        </is>
      </c>
      <c r="F23" s="4" t="inlineStr">
        <is>
          <t>Pechuga Desh</t>
        </is>
      </c>
      <c r="G23" s="4" t="inlineStr">
        <is>
          <t>agro america1012167</t>
        </is>
      </c>
      <c r="H23" s="9" t="n">
        <v>520188.48</v>
      </c>
      <c r="I23" t="n">
        <v>0</v>
      </c>
      <c r="J23" t="n">
        <v>24</v>
      </c>
      <c r="K23" s="15" t="n">
        <v>0</v>
      </c>
      <c r="L23">
        <f>J23 * K23</f>
        <v/>
      </c>
      <c r="M23" s="15" t="n">
        <v>0</v>
      </c>
      <c r="N23">
        <f>M23 * H23</f>
        <v/>
      </c>
    </row>
    <row r="24">
      <c r="A24" s="4" t="inlineStr">
        <is>
          <t>01.2023</t>
        </is>
      </c>
      <c r="B24" s="4" t="inlineStr">
        <is>
          <t>Pollo</t>
        </is>
      </c>
      <c r="C24" s="4" t="inlineStr">
        <is>
          <t>Agro America</t>
        </is>
      </c>
      <c r="D24" s="4" t="n">
        <v>1012310</v>
      </c>
      <c r="E24" s="4" t="inlineStr">
        <is>
          <t>PO TruEnt Deh s/p Tf Mr@Muestra SAG</t>
        </is>
      </c>
      <c r="F24" s="4" t="inlineStr">
        <is>
          <t>Muestra</t>
        </is>
      </c>
      <c r="G24" s="4" t="inlineStr">
        <is>
          <t>agro america1012310</t>
        </is>
      </c>
      <c r="H24" s="9" t="n">
        <v>0</v>
      </c>
      <c r="I24" t="n">
        <v>0</v>
      </c>
      <c r="J24" t="n">
        <v>24</v>
      </c>
      <c r="K24" s="15" t="n">
        <v>0</v>
      </c>
      <c r="L24">
        <f>J24 * K24</f>
        <v/>
      </c>
      <c r="M24" s="15" t="n">
        <v>0</v>
      </c>
      <c r="N24">
        <f>M24 * H24</f>
        <v/>
      </c>
    </row>
    <row r="25">
      <c r="A25" s="4" t="inlineStr">
        <is>
          <t>01.2023</t>
        </is>
      </c>
      <c r="B25" s="4" t="inlineStr">
        <is>
          <t>Pollo</t>
        </is>
      </c>
      <c r="C25" s="4" t="inlineStr">
        <is>
          <t>Agro America</t>
        </is>
      </c>
      <c r="D25" s="4" t="n">
        <v>1012400</v>
      </c>
      <c r="E25" s="4" t="inlineStr">
        <is>
          <t>PO File s/t 700g Mr@ Cj AS</t>
        </is>
      </c>
      <c r="F25" s="4" t="inlineStr">
        <is>
          <t>Filete</t>
        </is>
      </c>
      <c r="G25" s="4" t="inlineStr">
        <is>
          <t>agro america1012400</t>
        </is>
      </c>
      <c r="H25" s="9" t="n">
        <v>0</v>
      </c>
      <c r="I25" t="n">
        <v>0</v>
      </c>
      <c r="J25" t="n">
        <v>24</v>
      </c>
      <c r="K25" s="15" t="n">
        <v>0</v>
      </c>
      <c r="L25">
        <f>J25 * K25</f>
        <v/>
      </c>
      <c r="M25" s="15" t="n">
        <v>0</v>
      </c>
      <c r="N25">
        <f>M25 * H25</f>
        <v/>
      </c>
    </row>
    <row r="26">
      <c r="A26" s="4" t="inlineStr">
        <is>
          <t>01.2023</t>
        </is>
      </c>
      <c r="B26" s="4" t="inlineStr">
        <is>
          <t>Pollo</t>
        </is>
      </c>
      <c r="C26" s="4" t="inlineStr">
        <is>
          <t>Agro America</t>
        </is>
      </c>
      <c r="D26" s="4" t="n">
        <v>1012483</v>
      </c>
      <c r="E26" s="4" t="inlineStr">
        <is>
          <t>PO Tru-Ctro Ala 4x10 Mr@ Cj AS</t>
        </is>
      </c>
      <c r="F26" s="4" t="inlineStr">
        <is>
          <t>Ala</t>
        </is>
      </c>
      <c r="G26" s="4" t="inlineStr">
        <is>
          <t>agro america1012483</t>
        </is>
      </c>
      <c r="H26" s="9" t="n">
        <v>239500.8</v>
      </c>
      <c r="I26" t="n">
        <v>0</v>
      </c>
      <c r="J26" t="n">
        <v>24</v>
      </c>
      <c r="K26" s="15" t="n">
        <v>0</v>
      </c>
      <c r="L26">
        <f>J26 * K26</f>
        <v/>
      </c>
      <c r="M26" s="15" t="n">
        <v>0</v>
      </c>
      <c r="N26">
        <f>M26 * H26</f>
        <v/>
      </c>
    </row>
    <row r="27">
      <c r="A27" s="4" t="inlineStr">
        <is>
          <t>01.2023</t>
        </is>
      </c>
      <c r="B27" s="4" t="inlineStr">
        <is>
          <t>Pollo</t>
        </is>
      </c>
      <c r="C27" s="4" t="inlineStr">
        <is>
          <t>Agro America</t>
        </is>
      </c>
      <c r="D27" s="4" t="n">
        <v>1012518</v>
      </c>
      <c r="E27" s="4" t="inlineStr">
        <is>
          <t>PO File s/t  RC´S 8x5@ Cj AS</t>
        </is>
      </c>
      <c r="F27" s="4" t="inlineStr">
        <is>
          <t>Filete</t>
        </is>
      </c>
      <c r="G27" s="4" t="inlineStr">
        <is>
          <t>agro america1012518</t>
        </is>
      </c>
      <c r="H27" s="9" t="n">
        <v>72576</v>
      </c>
      <c r="I27" t="n">
        <v>0</v>
      </c>
      <c r="J27" t="n">
        <v>24</v>
      </c>
      <c r="K27" s="15" t="n">
        <v>0</v>
      </c>
      <c r="L27">
        <f>J27 * K27</f>
        <v/>
      </c>
      <c r="M27" s="15" t="n">
        <v>0</v>
      </c>
      <c r="N27">
        <f>M27 * H27</f>
        <v/>
      </c>
    </row>
    <row r="28">
      <c r="A28" s="4" t="inlineStr">
        <is>
          <t>01.2023</t>
        </is>
      </c>
      <c r="B28" s="4" t="inlineStr">
        <is>
          <t>Pollo</t>
        </is>
      </c>
      <c r="C28" s="4" t="inlineStr">
        <is>
          <t>Agro America</t>
        </is>
      </c>
      <c r="D28" s="4" t="n">
        <v>1012519</v>
      </c>
      <c r="E28" s="4" t="inlineStr">
        <is>
          <t>PO PchDeh 4oz Mr@ Cj AS</t>
        </is>
      </c>
      <c r="F28" s="4" t="inlineStr">
        <is>
          <t>Pechuga Desh</t>
        </is>
      </c>
      <c r="G28" s="4" t="inlineStr">
        <is>
          <t>agro america1012519</t>
        </is>
      </c>
      <c r="H28" s="9" t="n">
        <v>0</v>
      </c>
      <c r="I28" t="n">
        <v>0</v>
      </c>
      <c r="J28" t="n">
        <v>24</v>
      </c>
      <c r="K28" s="15" t="n">
        <v>0</v>
      </c>
      <c r="L28">
        <f>J28 * K28</f>
        <v/>
      </c>
      <c r="M28" s="15" t="n">
        <v>0</v>
      </c>
      <c r="N28">
        <f>M28 * H28</f>
        <v/>
      </c>
    </row>
    <row r="29">
      <c r="A29" s="4" t="inlineStr">
        <is>
          <t>01.2023</t>
        </is>
      </c>
      <c r="B29" s="4" t="inlineStr">
        <is>
          <t>Pollo</t>
        </is>
      </c>
      <c r="C29" s="4" t="inlineStr">
        <is>
          <t>Agro America</t>
        </is>
      </c>
      <c r="D29" s="4" t="n">
        <v>1012520</v>
      </c>
      <c r="E29" s="4" t="inlineStr">
        <is>
          <t>PO PchDeh 5oz Mr@ Cj AS</t>
        </is>
      </c>
      <c r="F29" s="4" t="inlineStr">
        <is>
          <t>Pechuga Desh</t>
        </is>
      </c>
      <c r="G29" s="4" t="inlineStr">
        <is>
          <t>agro america1012520</t>
        </is>
      </c>
      <c r="H29" s="9" t="n">
        <v>0</v>
      </c>
      <c r="I29" t="n">
        <v>0</v>
      </c>
      <c r="J29" t="n">
        <v>24</v>
      </c>
      <c r="K29" s="15" t="n">
        <v>0</v>
      </c>
      <c r="L29">
        <f>J29 * K29</f>
        <v/>
      </c>
      <c r="M29" s="15" t="n">
        <v>0</v>
      </c>
      <c r="N29">
        <f>M29 * H29</f>
        <v/>
      </c>
    </row>
    <row r="30">
      <c r="A30" s="4" t="inlineStr">
        <is>
          <t>01.2023</t>
        </is>
      </c>
      <c r="B30" s="4" t="inlineStr">
        <is>
          <t>Pollo</t>
        </is>
      </c>
      <c r="C30" s="4" t="inlineStr">
        <is>
          <t>Agro America</t>
        </is>
      </c>
      <c r="D30" s="4" t="n">
        <v>1012521</v>
      </c>
      <c r="E30" s="4" t="inlineStr">
        <is>
          <t>PO PchDeh 6oz Mr@ Cj AS</t>
        </is>
      </c>
      <c r="F30" s="4" t="inlineStr">
        <is>
          <t>Pechuga Desh</t>
        </is>
      </c>
      <c r="G30" s="4" t="inlineStr">
        <is>
          <t>agro america1012521</t>
        </is>
      </c>
      <c r="H30" s="9" t="n">
        <v>0</v>
      </c>
      <c r="I30" t="n">
        <v>0</v>
      </c>
      <c r="J30" t="n">
        <v>24</v>
      </c>
      <c r="K30" s="15" t="n">
        <v>0</v>
      </c>
      <c r="L30">
        <f>J30 * K30</f>
        <v/>
      </c>
      <c r="M30" s="15" t="n">
        <v>0</v>
      </c>
      <c r="N30">
        <f>M30 * H30</f>
        <v/>
      </c>
    </row>
    <row r="31">
      <c r="A31" s="4" t="inlineStr">
        <is>
          <t>01.2023</t>
        </is>
      </c>
      <c r="B31" s="4" t="inlineStr">
        <is>
          <t>Pollo</t>
        </is>
      </c>
      <c r="C31" s="4" t="inlineStr">
        <is>
          <t>Agro America</t>
        </is>
      </c>
      <c r="D31" s="4" t="n">
        <v>1012522</v>
      </c>
      <c r="E31" s="4" t="inlineStr">
        <is>
          <t>PO PchDeh 7oz Mr@ Cj AS</t>
        </is>
      </c>
      <c r="F31" s="4" t="inlineStr">
        <is>
          <t>Pechuga Desh</t>
        </is>
      </c>
      <c r="G31" s="4" t="inlineStr">
        <is>
          <t>agro america1012522</t>
        </is>
      </c>
      <c r="H31" s="9" t="n">
        <v>0</v>
      </c>
      <c r="I31" t="n">
        <v>0</v>
      </c>
      <c r="J31" t="n">
        <v>24</v>
      </c>
      <c r="K31" s="15" t="n">
        <v>0</v>
      </c>
      <c r="L31">
        <f>J31 * K31</f>
        <v/>
      </c>
      <c r="M31" s="15" t="n">
        <v>0</v>
      </c>
      <c r="N31">
        <f>M31 * H31</f>
        <v/>
      </c>
    </row>
    <row r="32">
      <c r="A32" s="4" t="inlineStr">
        <is>
          <t>01.2023</t>
        </is>
      </c>
      <c r="B32" s="4" t="inlineStr">
        <is>
          <t>Pollo</t>
        </is>
      </c>
      <c r="C32" s="4" t="inlineStr">
        <is>
          <t>Agro America</t>
        </is>
      </c>
      <c r="D32" s="4" t="n">
        <v>1012523</v>
      </c>
      <c r="E32" s="4" t="inlineStr">
        <is>
          <t>PO PchDeh 8oz Mr@ Cj AS</t>
        </is>
      </c>
      <c r="F32" s="4" t="inlineStr">
        <is>
          <t>Pechuga Desh</t>
        </is>
      </c>
      <c r="G32" s="4" t="inlineStr">
        <is>
          <t>agro america1012523</t>
        </is>
      </c>
      <c r="H32" s="9" t="n">
        <v>0</v>
      </c>
      <c r="I32" t="n">
        <v>0</v>
      </c>
      <c r="J32" t="n">
        <v>24</v>
      </c>
      <c r="K32" s="15" t="n">
        <v>0</v>
      </c>
      <c r="L32">
        <f>J32 * K32</f>
        <v/>
      </c>
      <c r="M32" s="15" t="n">
        <v>0</v>
      </c>
      <c r="N32">
        <f>M32 * H32</f>
        <v/>
      </c>
    </row>
    <row r="33">
      <c r="A33" s="4" t="inlineStr">
        <is>
          <t>01.2023</t>
        </is>
      </c>
      <c r="B33" s="4" t="inlineStr">
        <is>
          <t>Pollo</t>
        </is>
      </c>
      <c r="C33" s="4" t="inlineStr">
        <is>
          <t>Agro America</t>
        </is>
      </c>
      <c r="D33" s="4" t="n">
        <v>1012524</v>
      </c>
      <c r="E33" s="4" t="inlineStr">
        <is>
          <t>PO PchDeh 9oz Mr@ Cj AS</t>
        </is>
      </c>
      <c r="F33" s="4" t="inlineStr">
        <is>
          <t>Pechuga Desh</t>
        </is>
      </c>
      <c r="G33" s="4" t="inlineStr">
        <is>
          <t>agro america1012524</t>
        </is>
      </c>
      <c r="H33" s="9" t="n">
        <v>0</v>
      </c>
      <c r="I33" t="n">
        <v>0</v>
      </c>
      <c r="J33" t="n">
        <v>24</v>
      </c>
      <c r="K33" s="15" t="n">
        <v>0</v>
      </c>
      <c r="L33">
        <f>J33 * K33</f>
        <v/>
      </c>
      <c r="M33" s="15" t="n">
        <v>0</v>
      </c>
      <c r="N33">
        <f>M33 * H33</f>
        <v/>
      </c>
    </row>
    <row r="34">
      <c r="A34" s="4" t="inlineStr">
        <is>
          <t>01.2023</t>
        </is>
      </c>
      <c r="B34" s="4" t="inlineStr">
        <is>
          <t>Pollo</t>
        </is>
      </c>
      <c r="C34" s="4" t="inlineStr">
        <is>
          <t>Agro America</t>
        </is>
      </c>
      <c r="D34" s="4" t="n">
        <v>1012532</v>
      </c>
      <c r="E34" s="4" t="inlineStr">
        <is>
          <t>PO Contre 8x5 estuche@Cj 20k AS</t>
        </is>
      </c>
      <c r="F34" s="4" t="inlineStr">
        <is>
          <t>Menudencias</t>
        </is>
      </c>
      <c r="G34" s="4" t="inlineStr">
        <is>
          <t>agro america1012532</t>
        </is>
      </c>
      <c r="H34" s="9" t="n">
        <v>5624.64</v>
      </c>
      <c r="I34" t="n">
        <v>0</v>
      </c>
      <c r="J34" t="n">
        <v>24</v>
      </c>
      <c r="K34" s="15" t="n">
        <v>0</v>
      </c>
      <c r="L34">
        <f>J34 * K34</f>
        <v/>
      </c>
      <c r="M34" s="15" t="n">
        <v>0</v>
      </c>
      <c r="N34">
        <f>M34 * H34</f>
        <v/>
      </c>
    </row>
    <row r="35">
      <c r="A35" s="4" t="inlineStr">
        <is>
          <t>01.2023</t>
        </is>
      </c>
      <c r="B35" s="4" t="inlineStr">
        <is>
          <t>Pollo</t>
        </is>
      </c>
      <c r="C35" s="4" t="inlineStr">
        <is>
          <t>Agro America</t>
        </is>
      </c>
      <c r="D35" s="4" t="n">
        <v>1012579</v>
      </c>
      <c r="E35" s="4" t="inlineStr">
        <is>
          <t>PO PchDeh 4x10 Mr@ MQNI Fi Cj AS</t>
        </is>
      </c>
      <c r="F35" s="4" t="inlineStr">
        <is>
          <t>Pechuga Desh</t>
        </is>
      </c>
      <c r="G35" s="4" t="inlineStr">
        <is>
          <t>agro america1012579</t>
        </is>
      </c>
      <c r="H35" s="9" t="n">
        <v>0</v>
      </c>
      <c r="I35" t="n">
        <v>0</v>
      </c>
      <c r="J35" t="n">
        <v>24</v>
      </c>
      <c r="K35" s="15" t="n">
        <v>0</v>
      </c>
      <c r="L35">
        <f>J35 * K35</f>
        <v/>
      </c>
      <c r="M35" s="15" t="n">
        <v>0</v>
      </c>
      <c r="N35">
        <f>M35 * H35</f>
        <v/>
      </c>
    </row>
    <row r="36">
      <c r="A36" s="4" t="inlineStr">
        <is>
          <t>01.2023</t>
        </is>
      </c>
      <c r="B36" s="4" t="inlineStr">
        <is>
          <t>Pollo</t>
        </is>
      </c>
      <c r="C36" s="4" t="inlineStr">
        <is>
          <t>Agro America</t>
        </is>
      </c>
      <c r="D36" s="4" t="n">
        <v>1012597</v>
      </c>
      <c r="E36" s="4" t="inlineStr">
        <is>
          <t>PO Tru-Ctro Ala 4x10 Mr@ MAQ Fi Cj AS</t>
        </is>
      </c>
      <c r="F36" s="4" t="inlineStr">
        <is>
          <t>Ala</t>
        </is>
      </c>
      <c r="G36" s="4" t="inlineStr">
        <is>
          <t>agro america1012597</t>
        </is>
      </c>
      <c r="H36" s="9" t="n">
        <v>0</v>
      </c>
      <c r="I36" t="n">
        <v>0</v>
      </c>
      <c r="J36" t="n">
        <v>24</v>
      </c>
      <c r="K36" s="15" t="n">
        <v>0</v>
      </c>
      <c r="L36">
        <f>J36 * K36</f>
        <v/>
      </c>
      <c r="M36" s="15" t="n">
        <v>0</v>
      </c>
      <c r="N36">
        <f>M36 * H36</f>
        <v/>
      </c>
    </row>
    <row r="37">
      <c r="A37" s="4" t="inlineStr">
        <is>
          <t>01.2023</t>
        </is>
      </c>
      <c r="B37" s="4" t="inlineStr">
        <is>
          <t>Pollo</t>
        </is>
      </c>
      <c r="C37" s="4" t="inlineStr">
        <is>
          <t>Agro America</t>
        </is>
      </c>
      <c r="D37" s="4" t="n">
        <v>1012601</v>
      </c>
      <c r="E37" s="4" t="inlineStr">
        <is>
          <t>PO Pana S/Corazon@ Cj 18k AS</t>
        </is>
      </c>
      <c r="F37" s="4" t="inlineStr">
        <is>
          <t>Menudencias</t>
        </is>
      </c>
      <c r="G37" s="4" t="inlineStr">
        <is>
          <t>agro america1012601</t>
        </is>
      </c>
      <c r="H37" s="9" t="n">
        <v>0</v>
      </c>
      <c r="I37" t="n">
        <v>0</v>
      </c>
      <c r="J37" t="n">
        <v>24</v>
      </c>
      <c r="K37" s="15" t="n">
        <v>0</v>
      </c>
      <c r="L37">
        <f>J37 * K37</f>
        <v/>
      </c>
      <c r="M37" s="15" t="n">
        <v>0</v>
      </c>
      <c r="N37">
        <f>M37 * H37</f>
        <v/>
      </c>
    </row>
    <row r="38">
      <c r="A38" s="4" t="inlineStr">
        <is>
          <t>01.2023</t>
        </is>
      </c>
      <c r="B38" s="4" t="inlineStr">
        <is>
          <t>Pollo</t>
        </is>
      </c>
      <c r="C38" s="4" t="inlineStr">
        <is>
          <t>Agro America</t>
        </is>
      </c>
      <c r="D38" s="4" t="n">
        <v>1012806</v>
      </c>
      <c r="E38" s="4" t="inlineStr">
        <is>
          <t>PO TruCrtoDeh s/p Mr@ Cj 20k AS</t>
        </is>
      </c>
      <c r="F38" s="4" t="inlineStr">
        <is>
          <t>Trutro Deshuesado</t>
        </is>
      </c>
      <c r="G38" s="4" t="inlineStr">
        <is>
          <t>agro america1012806</t>
        </is>
      </c>
      <c r="H38" s="9" t="n">
        <v>0</v>
      </c>
      <c r="I38" t="n">
        <v>0</v>
      </c>
      <c r="J38" t="n">
        <v>24</v>
      </c>
      <c r="K38" s="15" t="n">
        <v>0</v>
      </c>
      <c r="L38">
        <f>J38 * K38</f>
        <v/>
      </c>
      <c r="M38" s="15" t="n">
        <v>0</v>
      </c>
      <c r="N38">
        <f>M38 * H38</f>
        <v/>
      </c>
    </row>
    <row r="39">
      <c r="A39" s="4" t="inlineStr">
        <is>
          <t>01.2023</t>
        </is>
      </c>
      <c r="B39" s="4" t="inlineStr">
        <is>
          <t>Pollo</t>
        </is>
      </c>
      <c r="C39" s="4" t="inlineStr">
        <is>
          <t>Agro America</t>
        </is>
      </c>
      <c r="D39" s="4" t="n">
        <v>1012837</v>
      </c>
      <c r="E39" s="4" t="inlineStr">
        <is>
          <t>PO Tru-Ctro Ala 4x10 Mr@MQ OOII Cj AS</t>
        </is>
      </c>
      <c r="F39" s="4" t="inlineStr">
        <is>
          <t>Ala</t>
        </is>
      </c>
      <c r="G39" s="4" t="inlineStr">
        <is>
          <t>agro america1012837</t>
        </is>
      </c>
      <c r="H39" s="9" t="n">
        <v>0</v>
      </c>
      <c r="I39" t="n">
        <v>0</v>
      </c>
      <c r="J39" t="n">
        <v>24</v>
      </c>
      <c r="K39" s="15" t="n">
        <v>0</v>
      </c>
      <c r="L39">
        <f>J39 * K39</f>
        <v/>
      </c>
      <c r="M39" s="15" t="n">
        <v>0</v>
      </c>
      <c r="N39">
        <f>M39 * H39</f>
        <v/>
      </c>
    </row>
    <row r="40">
      <c r="A40" s="4" t="inlineStr">
        <is>
          <t>01.2023</t>
        </is>
      </c>
      <c r="B40" s="4" t="inlineStr">
        <is>
          <t>Pollo</t>
        </is>
      </c>
      <c r="C40" s="4" t="inlineStr">
        <is>
          <t>Agro Europa</t>
        </is>
      </c>
      <c r="D40" s="4" t="n">
        <v>1010877</v>
      </c>
      <c r="E40" s="4" t="inlineStr">
        <is>
          <t>PO Molleja Mrps@ Cj 10k AS</t>
        </is>
      </c>
      <c r="F40" s="4" t="inlineStr">
        <is>
          <t>Menudencias</t>
        </is>
      </c>
      <c r="G40" s="4" t="inlineStr">
        <is>
          <t>agro europa1010877</t>
        </is>
      </c>
      <c r="H40" s="9" t="n">
        <v>0</v>
      </c>
      <c r="I40" t="n">
        <v>0</v>
      </c>
      <c r="J40" t="n">
        <v>24</v>
      </c>
      <c r="K40" s="15" t="n">
        <v>0</v>
      </c>
      <c r="L40">
        <f>J40 * K40</f>
        <v/>
      </c>
      <c r="M40" s="15" t="n">
        <v>0</v>
      </c>
      <c r="N40">
        <f>M40 * H40</f>
        <v/>
      </c>
    </row>
    <row r="41">
      <c r="A41" s="4" t="inlineStr">
        <is>
          <t>01.2023</t>
        </is>
      </c>
      <c r="B41" s="4" t="inlineStr">
        <is>
          <t>Pollo</t>
        </is>
      </c>
      <c r="C41" s="4" t="inlineStr">
        <is>
          <t>Agro Europa</t>
        </is>
      </c>
      <c r="D41" s="4" t="n">
        <v>1011748</v>
      </c>
      <c r="E41" s="4" t="inlineStr">
        <is>
          <t>PO PchDeh &gt;170 NMr@ Cj 10k AS</t>
        </is>
      </c>
      <c r="F41" s="4" t="inlineStr">
        <is>
          <t>Pechuga Desh</t>
        </is>
      </c>
      <c r="G41" s="4" t="inlineStr">
        <is>
          <t>agro europa1011748</t>
        </is>
      </c>
      <c r="H41" s="9" t="n">
        <v>338400</v>
      </c>
      <c r="I41" t="n">
        <v>0</v>
      </c>
      <c r="J41" t="n">
        <v>24</v>
      </c>
      <c r="K41" s="15" t="n">
        <v>0</v>
      </c>
      <c r="L41">
        <f>J41 * K41</f>
        <v/>
      </c>
      <c r="M41" s="15" t="n">
        <v>0</v>
      </c>
      <c r="N41">
        <f>M41 * H41</f>
        <v/>
      </c>
    </row>
    <row r="42">
      <c r="A42" s="4" t="inlineStr">
        <is>
          <t>01.2023</t>
        </is>
      </c>
      <c r="B42" s="4" t="inlineStr">
        <is>
          <t>Pollo</t>
        </is>
      </c>
      <c r="C42" s="4" t="inlineStr">
        <is>
          <t>Agro Europa</t>
        </is>
      </c>
      <c r="D42" s="4" t="n">
        <v>1011749</v>
      </c>
      <c r="E42" s="4" t="inlineStr">
        <is>
          <t>PO PchDeh NMr Blo@ Cj 10k AS</t>
        </is>
      </c>
      <c r="F42" s="4" t="inlineStr">
        <is>
          <t>Pechuga Desh</t>
        </is>
      </c>
      <c r="G42" s="4" t="inlineStr">
        <is>
          <t>agro europa1011749</t>
        </is>
      </c>
      <c r="H42" s="9" t="n">
        <v>0</v>
      </c>
      <c r="I42" t="n">
        <v>0</v>
      </c>
      <c r="J42" t="n">
        <v>24</v>
      </c>
      <c r="K42" s="15" t="n">
        <v>0</v>
      </c>
      <c r="L42">
        <f>J42 * K42</f>
        <v/>
      </c>
      <c r="M42" s="15" t="n">
        <v>0</v>
      </c>
      <c r="N42">
        <f>M42 * H42</f>
        <v/>
      </c>
    </row>
    <row r="43">
      <c r="A43" s="4" t="inlineStr">
        <is>
          <t>01.2023</t>
        </is>
      </c>
      <c r="B43" s="4" t="inlineStr">
        <is>
          <t>Pollo</t>
        </is>
      </c>
      <c r="C43" s="4" t="inlineStr">
        <is>
          <t>Agro Europa</t>
        </is>
      </c>
      <c r="D43" s="4" t="n">
        <v>1011906</v>
      </c>
      <c r="E43" s="4" t="inlineStr">
        <is>
          <t>PO File NMr@Bo Cj 15K AS</t>
        </is>
      </c>
      <c r="F43" s="4" t="inlineStr">
        <is>
          <t>Filete</t>
        </is>
      </c>
      <c r="G43" s="4" t="inlineStr">
        <is>
          <t>agro europa1011906</t>
        </is>
      </c>
      <c r="H43" s="9" t="n">
        <v>0</v>
      </c>
      <c r="I43" t="n">
        <v>0</v>
      </c>
      <c r="J43" t="n">
        <v>24</v>
      </c>
      <c r="K43" s="15" t="n">
        <v>0</v>
      </c>
      <c r="L43">
        <f>J43 * K43</f>
        <v/>
      </c>
      <c r="M43" s="15" t="n">
        <v>0</v>
      </c>
      <c r="N43">
        <f>M43 * H43</f>
        <v/>
      </c>
    </row>
    <row r="44">
      <c r="A44" s="4" t="inlineStr">
        <is>
          <t>01.2023</t>
        </is>
      </c>
      <c r="B44" s="4" t="inlineStr">
        <is>
          <t>Pollo</t>
        </is>
      </c>
      <c r="C44" s="4" t="inlineStr">
        <is>
          <t>Agro Europa</t>
        </is>
      </c>
      <c r="D44" s="4" t="n">
        <v>1012207</v>
      </c>
      <c r="E44" s="4" t="inlineStr">
        <is>
          <t>PO Ctre Mrps@ Bo 12x1k Cj AS</t>
        </is>
      </c>
      <c r="F44" s="4" t="inlineStr">
        <is>
          <t>Menudencias</t>
        </is>
      </c>
      <c r="G44" s="4" t="inlineStr">
        <is>
          <t>agro europa1012207</t>
        </is>
      </c>
      <c r="H44" s="9" t="n">
        <v>0</v>
      </c>
      <c r="I44" t="n">
        <v>0</v>
      </c>
      <c r="J44" t="n">
        <v>24</v>
      </c>
      <c r="K44" s="15" t="n">
        <v>0</v>
      </c>
      <c r="L44">
        <f>J44 * K44</f>
        <v/>
      </c>
      <c r="M44" s="15" t="n">
        <v>0</v>
      </c>
      <c r="N44">
        <f>M44 * H44</f>
        <v/>
      </c>
    </row>
    <row r="45">
      <c r="A45" s="4" t="inlineStr">
        <is>
          <t>01.2023</t>
        </is>
      </c>
      <c r="B45" s="4" t="inlineStr">
        <is>
          <t>Pollo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4" t="inlineStr">
        <is>
          <t>Pechuga Desh</t>
        </is>
      </c>
      <c r="G45" s="4" t="inlineStr">
        <is>
          <t>agro europa1012405</t>
        </is>
      </c>
      <c r="H45" s="9" t="n">
        <v>0</v>
      </c>
      <c r="I45" t="n">
        <v>0</v>
      </c>
      <c r="J45" t="n">
        <v>24</v>
      </c>
      <c r="K45" s="15" t="n">
        <v>0</v>
      </c>
      <c r="L45">
        <f>J45 * K45</f>
        <v/>
      </c>
      <c r="M45" s="15" t="n">
        <v>0</v>
      </c>
      <c r="N45">
        <f>M45 * H45</f>
        <v/>
      </c>
    </row>
    <row r="46">
      <c r="A46" s="4" t="inlineStr">
        <is>
          <t>01.2023</t>
        </is>
      </c>
      <c r="B46" s="4" t="inlineStr">
        <is>
          <t>Pollo</t>
        </is>
      </c>
      <c r="C46" s="4" t="inlineStr">
        <is>
          <t>Agro Europa</t>
        </is>
      </c>
      <c r="D46" s="4" t="n">
        <v>1012432</v>
      </c>
      <c r="E46" s="4" t="inlineStr">
        <is>
          <t>PO PchDeh IQF NMr@ Cj 10k AS</t>
        </is>
      </c>
      <c r="F46" s="4" t="inlineStr">
        <is>
          <t>Pechuga Desh</t>
        </is>
      </c>
      <c r="G46" s="4" t="inlineStr">
        <is>
          <t>agro europa1012432</t>
        </is>
      </c>
      <c r="H46" s="9" t="n">
        <v>129600</v>
      </c>
      <c r="I46" t="n">
        <v>0</v>
      </c>
      <c r="J46" t="n">
        <v>24</v>
      </c>
      <c r="K46" s="15" t="n">
        <v>0</v>
      </c>
      <c r="L46">
        <f>J46 * K46</f>
        <v/>
      </c>
      <c r="M46" s="15" t="n">
        <v>0</v>
      </c>
      <c r="N46">
        <f>M46 * H46</f>
        <v/>
      </c>
    </row>
    <row r="47">
      <c r="A47" s="4" t="inlineStr">
        <is>
          <t>01.2023</t>
        </is>
      </c>
      <c r="B47" s="4" t="inlineStr">
        <is>
          <t>Pollo</t>
        </is>
      </c>
      <c r="C47" s="4" t="inlineStr">
        <is>
          <t>Agro Europa</t>
        </is>
      </c>
      <c r="D47" s="4" t="n">
        <v>1012724</v>
      </c>
      <c r="E47" s="4" t="inlineStr">
        <is>
          <t>PO PF Corazon@ Bo 19k Cj</t>
        </is>
      </c>
      <c r="F47" s="4" t="inlineStr">
        <is>
          <t>Menudencias</t>
        </is>
      </c>
      <c r="G47" s="4" t="inlineStr">
        <is>
          <t>agro europa1012724</t>
        </is>
      </c>
      <c r="H47" s="9" t="n">
        <v>14892.258</v>
      </c>
      <c r="I47" t="n">
        <v>0</v>
      </c>
      <c r="J47" t="n">
        <v>24</v>
      </c>
      <c r="K47" s="15" t="n">
        <v>0</v>
      </c>
      <c r="L47">
        <f>J47 * K47</f>
        <v/>
      </c>
      <c r="M47" s="15" t="n">
        <v>0</v>
      </c>
      <c r="N47">
        <f>M47 * H47</f>
        <v/>
      </c>
    </row>
    <row r="48">
      <c r="A48" s="4" t="inlineStr">
        <is>
          <t>01.2023</t>
        </is>
      </c>
      <c r="B48" s="4" t="inlineStr">
        <is>
          <t>Pollo</t>
        </is>
      </c>
      <c r="C48" s="4" t="inlineStr">
        <is>
          <t>Agro Europa</t>
        </is>
      </c>
      <c r="D48" s="4" t="n">
        <v>1012730</v>
      </c>
      <c r="E48" s="4" t="inlineStr">
        <is>
          <t>PO PF Corazón@ Placa 19kg Cj AS</t>
        </is>
      </c>
      <c r="F48" s="4" t="inlineStr">
        <is>
          <t>Menudencias</t>
        </is>
      </c>
      <c r="G48" s="4" t="inlineStr">
        <is>
          <t>agro europa1012730</t>
        </is>
      </c>
      <c r="H48" s="9" t="n">
        <v>100958.38</v>
      </c>
      <c r="I48" t="n">
        <v>0</v>
      </c>
      <c r="J48" t="n">
        <v>24</v>
      </c>
      <c r="K48" s="15" t="n">
        <v>0</v>
      </c>
      <c r="L48">
        <f>J48 * K48</f>
        <v/>
      </c>
      <c r="M48" s="15" t="n">
        <v>0</v>
      </c>
      <c r="N48">
        <f>M48 * H48</f>
        <v/>
      </c>
    </row>
    <row r="49">
      <c r="A49" s="4" t="inlineStr">
        <is>
          <t>01.2023</t>
        </is>
      </c>
      <c r="B49" s="4" t="inlineStr">
        <is>
          <t>Pollo</t>
        </is>
      </c>
      <c r="C49" s="4" t="inlineStr">
        <is>
          <t>Agro Europa</t>
        </is>
      </c>
      <c r="D49" s="4" t="n">
        <v>1012745</v>
      </c>
      <c r="E49" s="4" t="inlineStr">
        <is>
          <t>PO PF Corazon part@Blo 19 kg</t>
        </is>
      </c>
      <c r="F49" s="4" t="inlineStr">
        <is>
          <t>Menudencias</t>
        </is>
      </c>
      <c r="G49" s="4" t="inlineStr">
        <is>
          <t>agro europa1012745</t>
        </is>
      </c>
      <c r="H49" s="9" t="n">
        <v>14801.816</v>
      </c>
      <c r="I49" t="n">
        <v>0</v>
      </c>
      <c r="J49" t="n">
        <v>24</v>
      </c>
      <c r="K49" s="15" t="n">
        <v>0</v>
      </c>
      <c r="L49">
        <f>J49 * K49</f>
        <v/>
      </c>
      <c r="M49" s="15" t="n">
        <v>0</v>
      </c>
      <c r="N49">
        <f>M49 * H49</f>
        <v/>
      </c>
    </row>
    <row r="50">
      <c r="A50" s="4" t="inlineStr">
        <is>
          <t>01.2023</t>
        </is>
      </c>
      <c r="B50" s="4" t="inlineStr">
        <is>
          <t>Pollo</t>
        </is>
      </c>
      <c r="C50" s="4" t="inlineStr">
        <is>
          <t>Agro Europa</t>
        </is>
      </c>
      <c r="D50" s="4" t="n">
        <v>1012805</v>
      </c>
      <c r="E50" s="4" t="inlineStr">
        <is>
          <t>PO TruEnt Deh s/p@ Cj 10k AS</t>
        </is>
      </c>
      <c r="F50" s="4" t="inlineStr">
        <is>
          <t>Trutro Deshuesado</t>
        </is>
      </c>
      <c r="G50" s="4" t="inlineStr">
        <is>
          <t>agro europa1012805</t>
        </is>
      </c>
      <c r="H50" s="9" t="n">
        <v>0</v>
      </c>
      <c r="I50" t="n">
        <v>0</v>
      </c>
      <c r="J50" t="n">
        <v>24</v>
      </c>
      <c r="K50" s="15" t="n">
        <v>0</v>
      </c>
      <c r="L50">
        <f>J50 * K50</f>
        <v/>
      </c>
      <c r="M50" s="15" t="n">
        <v>0</v>
      </c>
      <c r="N50">
        <f>M50 * H50</f>
        <v/>
      </c>
    </row>
    <row r="51">
      <c r="A51" s="4" t="inlineStr">
        <is>
          <t>01.2023</t>
        </is>
      </c>
      <c r="B51" s="4" t="inlineStr">
        <is>
          <t>Pollo</t>
        </is>
      </c>
      <c r="C51" s="4" t="inlineStr">
        <is>
          <t>Agro Mexico</t>
        </is>
      </c>
      <c r="D51" s="4" t="n">
        <v>1011127</v>
      </c>
      <c r="E51" s="4" t="inlineStr">
        <is>
          <t>PO PchDeh Random Mr Mex@ Cj 10k AS</t>
        </is>
      </c>
      <c r="F51" s="4" t="inlineStr">
        <is>
          <t>Pechuga Desh</t>
        </is>
      </c>
      <c r="G51" s="4" t="inlineStr">
        <is>
          <t>agro mexico1011127</t>
        </is>
      </c>
      <c r="H51" s="9" t="n">
        <v>2884800</v>
      </c>
      <c r="I51" t="n">
        <v>0</v>
      </c>
      <c r="J51" t="n">
        <v>24</v>
      </c>
      <c r="K51" s="15" t="n">
        <v>0</v>
      </c>
      <c r="L51">
        <f>J51 * K51</f>
        <v/>
      </c>
      <c r="M51" s="15" t="n">
        <v>0</v>
      </c>
      <c r="N51">
        <f>M51 * H51</f>
        <v/>
      </c>
    </row>
    <row r="52">
      <c r="A52" s="4" t="inlineStr">
        <is>
          <t>01.2023</t>
        </is>
      </c>
      <c r="B52" s="4" t="inlineStr">
        <is>
          <t>Pollo</t>
        </is>
      </c>
      <c r="C52" s="4" t="inlineStr">
        <is>
          <t>Agro Mexico</t>
        </is>
      </c>
      <c r="D52" s="4" t="n">
        <v>1011150</v>
      </c>
      <c r="E52" s="4" t="inlineStr">
        <is>
          <t>PO Tru-Ctro Ala Mex@ Cj 9k AS</t>
        </is>
      </c>
      <c r="F52" s="4" t="inlineStr">
        <is>
          <t>Ala</t>
        </is>
      </c>
      <c r="G52" s="4" t="inlineStr">
        <is>
          <t>agro mexico1011150</t>
        </is>
      </c>
      <c r="H52" s="9" t="n">
        <v>141588</v>
      </c>
      <c r="I52" t="n">
        <v>0</v>
      </c>
      <c r="J52" t="n">
        <v>24</v>
      </c>
      <c r="K52" s="15" t="n">
        <v>0</v>
      </c>
      <c r="L52">
        <f>J52 * K52</f>
        <v/>
      </c>
      <c r="M52" s="15" t="n">
        <v>0</v>
      </c>
      <c r="N52">
        <f>M52 * H52</f>
        <v/>
      </c>
    </row>
    <row r="53">
      <c r="A53" s="4" t="inlineStr">
        <is>
          <t>01.2023</t>
        </is>
      </c>
      <c r="B53" s="4" t="inlineStr">
        <is>
          <t>Pollo</t>
        </is>
      </c>
      <c r="C53" s="4" t="inlineStr">
        <is>
          <t>Agro Mexico</t>
        </is>
      </c>
      <c r="D53" s="4" t="n">
        <v>1011151</v>
      </c>
      <c r="E53" s="4" t="inlineStr">
        <is>
          <t>PO File Mex@ Cj 9k AS</t>
        </is>
      </c>
      <c r="F53" s="4" t="inlineStr">
        <is>
          <t>Filete</t>
        </is>
      </c>
      <c r="G53" s="4" t="inlineStr">
        <is>
          <t>agro mexico1011151</t>
        </is>
      </c>
      <c r="H53" s="9" t="n">
        <v>140049</v>
      </c>
      <c r="I53" t="n">
        <v>0</v>
      </c>
      <c r="J53" t="n">
        <v>24</v>
      </c>
      <c r="K53" s="15" t="n">
        <v>0</v>
      </c>
      <c r="L53">
        <f>J53 * K53</f>
        <v/>
      </c>
      <c r="M53" s="15" t="n">
        <v>0</v>
      </c>
      <c r="N53">
        <f>M53 * H53</f>
        <v/>
      </c>
    </row>
    <row r="54">
      <c r="A54" s="4" t="inlineStr">
        <is>
          <t>01.2023</t>
        </is>
      </c>
      <c r="B54" s="4" t="inlineStr">
        <is>
          <t>Pollo</t>
        </is>
      </c>
      <c r="C54" s="4" t="inlineStr">
        <is>
          <t>Agro Mexico</t>
        </is>
      </c>
      <c r="D54" s="4" t="n">
        <v>1011611</v>
      </c>
      <c r="E54" s="4" t="inlineStr">
        <is>
          <t>PO PchDeh MEX@ Cj AS</t>
        </is>
      </c>
      <c r="F54" s="4" t="inlineStr">
        <is>
          <t>Pechuga Desh</t>
        </is>
      </c>
      <c r="G54" s="4" t="inlineStr">
        <is>
          <t>agro mexico1011611</t>
        </is>
      </c>
      <c r="H54" s="9" t="n">
        <v>0</v>
      </c>
      <c r="I54" t="n">
        <v>0</v>
      </c>
      <c r="J54" t="n">
        <v>24</v>
      </c>
      <c r="K54" s="15" t="n">
        <v>0</v>
      </c>
      <c r="L54">
        <f>J54 * K54</f>
        <v/>
      </c>
      <c r="M54" s="15" t="n">
        <v>0</v>
      </c>
      <c r="N54">
        <f>M54 * H54</f>
        <v/>
      </c>
    </row>
    <row r="55">
      <c r="A55" s="4" t="inlineStr">
        <is>
          <t>01.2023</t>
        </is>
      </c>
      <c r="B55" s="4" t="inlineStr">
        <is>
          <t>Pollo</t>
        </is>
      </c>
      <c r="C55" s="4" t="inlineStr">
        <is>
          <t>Agro Mexico</t>
        </is>
      </c>
      <c r="D55" s="4" t="n">
        <v>1011614</v>
      </c>
      <c r="E55" s="4" t="inlineStr">
        <is>
          <t>PO PchDeh Random Mr MEX@ Cj 20k AS</t>
        </is>
      </c>
      <c r="F55" s="4" t="inlineStr">
        <is>
          <t>Pechuga Desh</t>
        </is>
      </c>
      <c r="G55" s="4" t="inlineStr">
        <is>
          <t>agro mexico1011614</t>
        </is>
      </c>
      <c r="H55" s="9" t="n">
        <v>139678</v>
      </c>
      <c r="I55" t="n">
        <v>0</v>
      </c>
      <c r="J55" t="n">
        <v>24</v>
      </c>
      <c r="K55" s="15" t="n">
        <v>0</v>
      </c>
      <c r="L55">
        <f>J55 * K55</f>
        <v/>
      </c>
      <c r="M55" s="15" t="n">
        <v>0</v>
      </c>
      <c r="N55">
        <f>M55 * H55</f>
        <v/>
      </c>
    </row>
    <row r="56">
      <c r="A56" s="4" t="inlineStr">
        <is>
          <t>01.2023</t>
        </is>
      </c>
      <c r="B56" s="4" t="inlineStr">
        <is>
          <t>Pollo</t>
        </is>
      </c>
      <c r="C56" s="4" t="inlineStr">
        <is>
          <t>Agro Mexico</t>
        </is>
      </c>
      <c r="D56" s="4" t="n">
        <v>1011748</v>
      </c>
      <c r="E56" s="4" t="inlineStr">
        <is>
          <t>PO PchDeh &gt;170 NMr@ Cj 10k AS</t>
        </is>
      </c>
      <c r="F56" s="4" t="inlineStr">
        <is>
          <t>Pechuga Desh</t>
        </is>
      </c>
      <c r="G56" s="4" t="inlineStr">
        <is>
          <t>agro mexico1011748</t>
        </is>
      </c>
      <c r="H56" s="9" t="n">
        <v>0</v>
      </c>
      <c r="I56" t="n">
        <v>0</v>
      </c>
      <c r="J56" t="n">
        <v>24</v>
      </c>
      <c r="K56" s="15" t="n">
        <v>0</v>
      </c>
      <c r="L56">
        <f>J56 * K56</f>
        <v/>
      </c>
      <c r="M56" s="15" t="n">
        <v>0</v>
      </c>
      <c r="N56">
        <f>M56 * H56</f>
        <v/>
      </c>
    </row>
    <row r="57">
      <c r="A57" s="4" t="inlineStr">
        <is>
          <t>01.2023</t>
        </is>
      </c>
      <c r="B57" s="4" t="inlineStr">
        <is>
          <t>Pollo</t>
        </is>
      </c>
      <c r="C57" s="4" t="inlineStr">
        <is>
          <t>Agro Mexico</t>
        </is>
      </c>
      <c r="D57" s="4" t="n">
        <v>1012278</v>
      </c>
      <c r="E57" s="4" t="inlineStr">
        <is>
          <t>PO Tru Ala Mex@ Cj 9k AS</t>
        </is>
      </c>
      <c r="F57" s="4" t="inlineStr">
        <is>
          <t>Ala</t>
        </is>
      </c>
      <c r="G57" s="4" t="inlineStr">
        <is>
          <t>agro mexico1012278</t>
        </is>
      </c>
      <c r="H57" s="9" t="n">
        <v>118908</v>
      </c>
      <c r="I57" t="n">
        <v>0</v>
      </c>
      <c r="J57" t="n">
        <v>24</v>
      </c>
      <c r="K57" s="15" t="n">
        <v>0</v>
      </c>
      <c r="L57">
        <f>J57 * K57</f>
        <v/>
      </c>
      <c r="M57" s="15" t="n">
        <v>0</v>
      </c>
      <c r="N57">
        <f>M57 * H57</f>
        <v/>
      </c>
    </row>
    <row r="58">
      <c r="A58" s="4" t="inlineStr">
        <is>
          <t>01.2023</t>
        </is>
      </c>
      <c r="B58" s="4" t="inlineStr">
        <is>
          <t>Pollo</t>
        </is>
      </c>
      <c r="C58" s="4" t="inlineStr">
        <is>
          <t>Agro Mexico</t>
        </is>
      </c>
      <c r="D58" s="4" t="n">
        <v>1012432</v>
      </c>
      <c r="E58" s="4" t="inlineStr">
        <is>
          <t>PO PchDeh IQF NMr@ Cj 10k AS</t>
        </is>
      </c>
      <c r="F58" s="4" t="inlineStr">
        <is>
          <t>Pechuga Desh</t>
        </is>
      </c>
      <c r="G58" s="4" t="inlineStr">
        <is>
          <t>agro mexico1012432</t>
        </is>
      </c>
      <c r="H58" s="9" t="n">
        <v>0</v>
      </c>
      <c r="I58" t="n">
        <v>0</v>
      </c>
      <c r="J58" t="n">
        <v>24</v>
      </c>
      <c r="K58" s="15" t="n">
        <v>0</v>
      </c>
      <c r="L58">
        <f>J58 * K58</f>
        <v/>
      </c>
      <c r="M58" s="15" t="n">
        <v>0</v>
      </c>
      <c r="N58">
        <f>M58 * H58</f>
        <v/>
      </c>
    </row>
    <row r="59">
      <c r="A59" s="4" t="inlineStr">
        <is>
          <t>01.2023</t>
        </is>
      </c>
      <c r="B59" s="4" t="inlineStr">
        <is>
          <t>Pollo</t>
        </is>
      </c>
      <c r="C59" s="4" t="inlineStr">
        <is>
          <t>Agro Mexico</t>
        </is>
      </c>
      <c r="D59" s="4" t="n">
        <v>1012534</v>
      </c>
      <c r="E59" s="4" t="inlineStr">
        <is>
          <t>PO Pech c/h c/p Blo@ Cj 20k AS</t>
        </is>
      </c>
      <c r="F59" s="4" t="inlineStr">
        <is>
          <t>Pechuga</t>
        </is>
      </c>
      <c r="G59" s="4" t="inlineStr">
        <is>
          <t>agro mexico1012534</t>
        </is>
      </c>
      <c r="H59" s="9" t="n">
        <v>159926.746</v>
      </c>
      <c r="I59" t="n">
        <v>0</v>
      </c>
      <c r="J59" t="n">
        <v>24</v>
      </c>
      <c r="K59" s="15" t="n">
        <v>0</v>
      </c>
      <c r="L59">
        <f>J59 * K59</f>
        <v/>
      </c>
      <c r="M59" s="15" t="n">
        <v>0</v>
      </c>
      <c r="N59">
        <f>M59 * H59</f>
        <v/>
      </c>
    </row>
    <row r="60">
      <c r="A60" s="4" t="inlineStr">
        <is>
          <t>01.2023</t>
        </is>
      </c>
      <c r="B60" s="4" t="inlineStr">
        <is>
          <t>Pollo</t>
        </is>
      </c>
      <c r="C60" s="4" t="inlineStr">
        <is>
          <t>Agro Mexico</t>
        </is>
      </c>
      <c r="D60" s="4" t="n">
        <v>1012725</v>
      </c>
      <c r="E60" s="4" t="inlineStr">
        <is>
          <t>PO File s/t 8x5 Mr@ Cj AS</t>
        </is>
      </c>
      <c r="F60" s="4" t="inlineStr">
        <is>
          <t>Filete</t>
        </is>
      </c>
      <c r="G60" s="4" t="inlineStr">
        <is>
          <t>agro mexico1012725</t>
        </is>
      </c>
      <c r="H60" s="9" t="n">
        <v>0</v>
      </c>
      <c r="I60" t="n">
        <v>0</v>
      </c>
      <c r="J60" t="n">
        <v>24</v>
      </c>
      <c r="K60" s="15" t="n">
        <v>0</v>
      </c>
      <c r="L60">
        <f>J60 * K60</f>
        <v/>
      </c>
      <c r="M60" s="15" t="n">
        <v>0</v>
      </c>
      <c r="N60">
        <f>M60 * H60</f>
        <v/>
      </c>
    </row>
    <row r="61">
      <c r="A61" s="4" t="inlineStr">
        <is>
          <t>01.2023</t>
        </is>
      </c>
      <c r="B61" s="4" t="inlineStr">
        <is>
          <t>Pollo</t>
        </is>
      </c>
      <c r="C61" s="4" t="inlineStr">
        <is>
          <t>Agro Mexico</t>
        </is>
      </c>
      <c r="D61" s="4" t="n">
        <v>1012764</v>
      </c>
      <c r="E61" s="4" t="inlineStr">
        <is>
          <t>PO Ppa Esp@ Bo Cj 20k AS</t>
        </is>
      </c>
      <c r="F61" s="4" t="inlineStr">
        <is>
          <t>Carne Recuperada</t>
        </is>
      </c>
      <c r="G61" s="4" t="inlineStr">
        <is>
          <t>agro mexico1012764</t>
        </is>
      </c>
      <c r="H61" s="9" t="n">
        <v>68727.057</v>
      </c>
      <c r="I61" t="n">
        <v>0</v>
      </c>
      <c r="J61" t="n">
        <v>24</v>
      </c>
      <c r="K61" s="15" t="n">
        <v>0</v>
      </c>
      <c r="L61">
        <f>J61 * K61</f>
        <v/>
      </c>
      <c r="M61" s="15" t="n">
        <v>0</v>
      </c>
      <c r="N61">
        <f>M61 * H61</f>
        <v/>
      </c>
    </row>
    <row r="62">
      <c r="A62" s="4" t="inlineStr">
        <is>
          <t>01.2023</t>
        </is>
      </c>
      <c r="B62" s="4" t="inlineStr">
        <is>
          <t>Pollo</t>
        </is>
      </c>
      <c r="C62" s="4" t="inlineStr">
        <is>
          <t>Agro Mexico</t>
        </is>
      </c>
      <c r="D62" s="4" t="n">
        <v>1012796</v>
      </c>
      <c r="E62" s="4" t="inlineStr">
        <is>
          <t>PO Ala Puch Mex@ Cj 10k AS</t>
        </is>
      </c>
      <c r="F62" s="4" t="inlineStr">
        <is>
          <t>Ala</t>
        </is>
      </c>
      <c r="G62" s="4" t="inlineStr">
        <is>
          <t>agro mexico1012796</t>
        </is>
      </c>
      <c r="H62" s="9" t="n">
        <v>79971.852</v>
      </c>
      <c r="I62" t="n">
        <v>0</v>
      </c>
      <c r="J62" t="n">
        <v>24</v>
      </c>
      <c r="K62" s="15" t="n">
        <v>0</v>
      </c>
      <c r="L62">
        <f>J62 * K62</f>
        <v/>
      </c>
      <c r="M62" s="15" t="n">
        <v>0</v>
      </c>
      <c r="N62">
        <f>M62 * H62</f>
        <v/>
      </c>
    </row>
    <row r="63">
      <c r="A63" s="4" t="inlineStr">
        <is>
          <t>01.2023</t>
        </is>
      </c>
      <c r="B63" s="4" t="inlineStr">
        <is>
          <t>Pollo</t>
        </is>
      </c>
      <c r="C63" s="4" t="inlineStr">
        <is>
          <t>Agro Sudamerica</t>
        </is>
      </c>
      <c r="D63" s="4" t="n">
        <v>1011421</v>
      </c>
      <c r="E63" s="4" t="inlineStr">
        <is>
          <t>PO Ppa Esp 50 Pim@ Cj 20k AS</t>
        </is>
      </c>
      <c r="F63" s="4" t="inlineStr">
        <is>
          <t>Carne Recuperada</t>
        </is>
      </c>
      <c r="G63" s="4" t="inlineStr">
        <is>
          <t>agro sudamerica1011421</t>
        </is>
      </c>
      <c r="H63" s="9" t="n">
        <v>1247516.824</v>
      </c>
      <c r="I63" t="n">
        <v>0</v>
      </c>
      <c r="J63" t="n">
        <v>24</v>
      </c>
      <c r="K63" s="15" t="n">
        <v>0</v>
      </c>
      <c r="L63">
        <f>J63 * K63</f>
        <v/>
      </c>
      <c r="M63" s="15" t="n">
        <v>0</v>
      </c>
      <c r="N63">
        <f>M63 * H63</f>
        <v/>
      </c>
    </row>
    <row r="64">
      <c r="A64" s="4" t="inlineStr">
        <is>
          <t>01.2023</t>
        </is>
      </c>
      <c r="B64" s="4" t="inlineStr">
        <is>
          <t>Pollo</t>
        </is>
      </c>
      <c r="C64" s="4" t="inlineStr">
        <is>
          <t>Agro Sudamerica</t>
        </is>
      </c>
      <c r="D64" s="4" t="n">
        <v>1011558</v>
      </c>
      <c r="E64" s="4" t="inlineStr">
        <is>
          <t>PO Ppa Esp@ 2 blo x 10k Cj AS</t>
        </is>
      </c>
      <c r="F64" s="4" t="inlineStr">
        <is>
          <t>Carne Recuperada</t>
        </is>
      </c>
      <c r="G64" s="4" t="inlineStr">
        <is>
          <t>agro sudamerica1011558</t>
        </is>
      </c>
      <c r="H64" s="9" t="n">
        <v>190147.184</v>
      </c>
      <c r="I64" t="n">
        <v>0</v>
      </c>
      <c r="J64" t="n">
        <v>24</v>
      </c>
      <c r="K64" s="15" t="n">
        <v>0</v>
      </c>
      <c r="L64">
        <f>J64 * K64</f>
        <v/>
      </c>
      <c r="M64" s="15" t="n">
        <v>0</v>
      </c>
      <c r="N64">
        <f>M64 * H64</f>
        <v/>
      </c>
    </row>
    <row r="65">
      <c r="A65" s="4" t="inlineStr">
        <is>
          <t>01.2023</t>
        </is>
      </c>
      <c r="B65" s="4" t="inlineStr">
        <is>
          <t>Pollo</t>
        </is>
      </c>
      <c r="C65" s="4" t="inlineStr">
        <is>
          <t>Agro Sudamerica</t>
        </is>
      </c>
      <c r="D65" s="4" t="n">
        <v>1012552</v>
      </c>
      <c r="E65" s="4" t="inlineStr">
        <is>
          <t>PO PchDeh Random@ Cj 10k AS</t>
        </is>
      </c>
      <c r="F65" s="4" t="inlineStr">
        <is>
          <t>Pechuga Desh</t>
        </is>
      </c>
      <c r="G65" s="4" t="inlineStr">
        <is>
          <t>agro sudamerica1012552</t>
        </is>
      </c>
      <c r="H65" s="9" t="n">
        <v>23750</v>
      </c>
      <c r="I65" t="n">
        <v>0</v>
      </c>
      <c r="J65" t="n">
        <v>24</v>
      </c>
      <c r="K65" s="15" t="n">
        <v>0</v>
      </c>
      <c r="L65">
        <f>J65 * K65</f>
        <v/>
      </c>
      <c r="M65" s="15" t="n">
        <v>0</v>
      </c>
      <c r="N65">
        <f>M65 * H65</f>
        <v/>
      </c>
    </row>
    <row r="66">
      <c r="A66" s="4" t="inlineStr">
        <is>
          <t>01.2023</t>
        </is>
      </c>
      <c r="B66" s="4" t="inlineStr">
        <is>
          <t>Pollo</t>
        </is>
      </c>
      <c r="C66" s="4" t="inlineStr">
        <is>
          <t>Agro Sudamerica</t>
        </is>
      </c>
      <c r="D66" s="4" t="n">
        <v>1012556</v>
      </c>
      <c r="E66" s="4" t="inlineStr">
        <is>
          <t>PO CDM 14% proteina@ Cj 20k AS</t>
        </is>
      </c>
      <c r="F66" s="4" t="inlineStr">
        <is>
          <t>Carne Recuperada</t>
        </is>
      </c>
      <c r="G66" s="4" t="inlineStr">
        <is>
          <t>agro sudamerica1012556</t>
        </is>
      </c>
      <c r="H66" s="9" t="n">
        <v>192030.856</v>
      </c>
      <c r="I66" t="n">
        <v>0</v>
      </c>
      <c r="J66" t="n">
        <v>24</v>
      </c>
      <c r="K66" s="15" t="n">
        <v>0</v>
      </c>
      <c r="L66">
        <f>J66 * K66</f>
        <v/>
      </c>
      <c r="M66" s="15" t="n">
        <v>0</v>
      </c>
      <c r="N66">
        <f>M66 * H66</f>
        <v/>
      </c>
    </row>
    <row r="67">
      <c r="A67" s="4" t="inlineStr">
        <is>
          <t>01.2023</t>
        </is>
      </c>
      <c r="B67" s="4" t="inlineStr">
        <is>
          <t>Pollo</t>
        </is>
      </c>
      <c r="C67" s="4" t="inlineStr">
        <is>
          <t>Agrosuper Asia</t>
        </is>
      </c>
      <c r="D67" s="4" t="n">
        <v>1012612</v>
      </c>
      <c r="E67" s="4" t="inlineStr">
        <is>
          <t>PO Ppa Esp Blo@ Bo Cj 20k AS</t>
        </is>
      </c>
      <c r="F67" s="4" t="inlineStr">
        <is>
          <t>Carne Recuperada</t>
        </is>
      </c>
      <c r="G67" s="4" t="inlineStr">
        <is>
          <t>agrosuper asia1012612</t>
        </is>
      </c>
      <c r="H67" s="9" t="n">
        <v>488060.384</v>
      </c>
      <c r="I67" t="n">
        <v>0</v>
      </c>
      <c r="J67" t="n">
        <v>24</v>
      </c>
      <c r="K67" s="15" t="n">
        <v>0</v>
      </c>
      <c r="L67">
        <f>J67 * K67</f>
        <v/>
      </c>
      <c r="M67" s="15" t="n">
        <v>0</v>
      </c>
      <c r="N67">
        <f>M67 * H67</f>
        <v/>
      </c>
    </row>
    <row r="68">
      <c r="A68" s="4" t="inlineStr">
        <is>
          <t>01.2023</t>
        </is>
      </c>
      <c r="B68" s="4" t="inlineStr">
        <is>
          <t>Pollo</t>
        </is>
      </c>
      <c r="C68" s="4" t="inlineStr">
        <is>
          <t>Agrosuper Shanghai</t>
        </is>
      </c>
      <c r="D68" s="4" t="n">
        <v>1011417</v>
      </c>
      <c r="E68" s="4" t="inlineStr">
        <is>
          <t>PO Ala Ctro NMr 4x5@ Bo Cj 20k AS</t>
        </is>
      </c>
      <c r="F68" s="4" t="inlineStr">
        <is>
          <t>Ala</t>
        </is>
      </c>
      <c r="G68" s="4" t="inlineStr">
        <is>
          <t>agrosuper shanghai1011417</t>
        </is>
      </c>
      <c r="H68" s="9" t="n">
        <v>158400</v>
      </c>
      <c r="I68" t="n">
        <v>0</v>
      </c>
      <c r="J68" t="n">
        <v>24</v>
      </c>
      <c r="K68" s="15" t="n">
        <v>0</v>
      </c>
      <c r="L68">
        <f>J68 * K68</f>
        <v/>
      </c>
      <c r="M68" s="15" t="n">
        <v>0</v>
      </c>
      <c r="N68">
        <f>M68 * H68</f>
        <v/>
      </c>
    </row>
    <row r="69">
      <c r="A69" s="4" t="inlineStr">
        <is>
          <t>01.2023</t>
        </is>
      </c>
      <c r="B69" s="4" t="inlineStr">
        <is>
          <t>Pollo</t>
        </is>
      </c>
      <c r="C69" s="4" t="inlineStr">
        <is>
          <t>Agrosuper Shanghai</t>
        </is>
      </c>
      <c r="D69" s="4" t="n">
        <v>1011586</v>
      </c>
      <c r="E69" s="4" t="inlineStr">
        <is>
          <t>PO Ala Media B 4x10@ Cj 20k AS</t>
        </is>
      </c>
      <c r="F69" s="4" t="inlineStr">
        <is>
          <t>Ala</t>
        </is>
      </c>
      <c r="G69" s="4" t="inlineStr">
        <is>
          <t>agrosuper shanghai1011586</t>
        </is>
      </c>
      <c r="H69" s="9" t="n">
        <v>119724</v>
      </c>
      <c r="I69" t="n">
        <v>0</v>
      </c>
      <c r="J69" t="n">
        <v>24</v>
      </c>
      <c r="K69" s="15" t="n">
        <v>0</v>
      </c>
      <c r="L69">
        <f>J69 * K69</f>
        <v/>
      </c>
      <c r="M69" s="15" t="n">
        <v>0</v>
      </c>
      <c r="N69">
        <f>M69 * H69</f>
        <v/>
      </c>
    </row>
    <row r="70">
      <c r="A70" s="4" t="inlineStr">
        <is>
          <t>01.2023</t>
        </is>
      </c>
      <c r="B70" s="4" t="inlineStr">
        <is>
          <t>Pollo</t>
        </is>
      </c>
      <c r="C70" s="4" t="inlineStr">
        <is>
          <t>Agrosuper Shanghai</t>
        </is>
      </c>
      <c r="D70" s="4" t="n">
        <v>1011967</v>
      </c>
      <c r="E70" s="4" t="inlineStr">
        <is>
          <t>PO Garra J@ Bo Cj 20k AS</t>
        </is>
      </c>
      <c r="F70" s="4" t="inlineStr">
        <is>
          <t>Patas</t>
        </is>
      </c>
      <c r="G70" s="4" t="inlineStr">
        <is>
          <t>agrosuper shanghai1011967</t>
        </is>
      </c>
      <c r="H70" s="9" t="n">
        <v>192000</v>
      </c>
      <c r="I70" t="n">
        <v>0</v>
      </c>
      <c r="J70" t="n">
        <v>24</v>
      </c>
      <c r="K70" s="15" t="n">
        <v>0</v>
      </c>
      <c r="L70">
        <f>J70 * K70</f>
        <v/>
      </c>
      <c r="M70" s="15" t="n">
        <v>0</v>
      </c>
      <c r="N70">
        <f>M70 * H70</f>
        <v/>
      </c>
    </row>
    <row r="71">
      <c r="A71" s="4" t="inlineStr">
        <is>
          <t>01.2023</t>
        </is>
      </c>
      <c r="B71" s="4" t="inlineStr">
        <is>
          <t>Pollo</t>
        </is>
      </c>
      <c r="C71" s="4" t="inlineStr">
        <is>
          <t>Agrosuper Shanghai</t>
        </is>
      </c>
      <c r="D71" s="4" t="n">
        <v>1011968</v>
      </c>
      <c r="E71" s="4" t="inlineStr">
        <is>
          <t>PO Garra L A@ Bo Cj 20k AS</t>
        </is>
      </c>
      <c r="F71" s="4" t="inlineStr">
        <is>
          <t>Patas</t>
        </is>
      </c>
      <c r="G71" s="4" t="inlineStr">
        <is>
          <t>agrosuper shanghai1011968</t>
        </is>
      </c>
      <c r="H71" s="9" t="n">
        <v>14260</v>
      </c>
      <c r="I71" t="n">
        <v>0</v>
      </c>
      <c r="J71" t="n">
        <v>24</v>
      </c>
      <c r="K71" s="15" t="n">
        <v>0</v>
      </c>
      <c r="L71">
        <f>J71 * K71</f>
        <v/>
      </c>
      <c r="M71" s="15" t="n">
        <v>0</v>
      </c>
      <c r="N71">
        <f>M71 * H71</f>
        <v/>
      </c>
    </row>
    <row r="72">
      <c r="A72" s="4" t="inlineStr">
        <is>
          <t>01.2023</t>
        </is>
      </c>
      <c r="B72" s="4" t="inlineStr">
        <is>
          <t>Pollo</t>
        </is>
      </c>
      <c r="C72" s="4" t="inlineStr">
        <is>
          <t>Agrosuper Shanghai</t>
        </is>
      </c>
      <c r="D72" s="4" t="n">
        <v>1011969</v>
      </c>
      <c r="E72" s="4" t="inlineStr">
        <is>
          <t>PO Garra L B@ Bo Cj 20k AS</t>
        </is>
      </c>
      <c r="F72" s="4" t="inlineStr">
        <is>
          <t>Patas</t>
        </is>
      </c>
      <c r="G72" s="4" t="inlineStr">
        <is>
          <t>agrosuper shanghai1011969</t>
        </is>
      </c>
      <c r="H72" s="9" t="n">
        <v>288000</v>
      </c>
      <c r="I72" t="n">
        <v>0</v>
      </c>
      <c r="J72" t="n">
        <v>24</v>
      </c>
      <c r="K72" s="15" t="n">
        <v>0</v>
      </c>
      <c r="L72">
        <f>J72 * K72</f>
        <v/>
      </c>
      <c r="M72" s="15" t="n">
        <v>0</v>
      </c>
      <c r="N72">
        <f>M72 * H72</f>
        <v/>
      </c>
    </row>
    <row r="73">
      <c r="A73" s="4" t="inlineStr">
        <is>
          <t>01.2023</t>
        </is>
      </c>
      <c r="B73" s="4" t="inlineStr">
        <is>
          <t>Pollo</t>
        </is>
      </c>
      <c r="C73" s="4" t="inlineStr">
        <is>
          <t>Agrosuper Shanghai</t>
        </is>
      </c>
      <c r="D73" s="4" t="n">
        <v>1012005</v>
      </c>
      <c r="E73" s="4" t="inlineStr">
        <is>
          <t>PO Garra IQF@ Bo Cj AS</t>
        </is>
      </c>
      <c r="F73" s="4" t="inlineStr">
        <is>
          <t>Patas</t>
        </is>
      </c>
      <c r="G73" s="4" t="inlineStr">
        <is>
          <t>agrosuper shanghai1012005</t>
        </is>
      </c>
      <c r="H73" s="9" t="n">
        <v>0</v>
      </c>
      <c r="I73" t="n">
        <v>0</v>
      </c>
      <c r="J73" t="n">
        <v>24</v>
      </c>
      <c r="K73" s="15" t="n">
        <v>0</v>
      </c>
      <c r="L73">
        <f>J73 * K73</f>
        <v/>
      </c>
      <c r="M73" s="15" t="n">
        <v>0</v>
      </c>
      <c r="N73">
        <f>M73 * H73</f>
        <v/>
      </c>
    </row>
    <row r="74">
      <c r="A74" s="4" t="inlineStr">
        <is>
          <t>01.2023</t>
        </is>
      </c>
      <c r="B74" s="4" t="inlineStr">
        <is>
          <t>Pollo</t>
        </is>
      </c>
      <c r="C74" s="4" t="inlineStr">
        <is>
          <t>Agrosuper Shanghai</t>
        </is>
      </c>
      <c r="D74" s="4" t="n">
        <v>1012218</v>
      </c>
      <c r="E74" s="4" t="inlineStr">
        <is>
          <t>PO Ala Media 1k@ Cj 20k AS</t>
        </is>
      </c>
      <c r="F74" s="4" t="inlineStr">
        <is>
          <t>Ala</t>
        </is>
      </c>
      <c r="G74" s="4" t="inlineStr">
        <is>
          <t>agrosuper shanghai1012218</t>
        </is>
      </c>
      <c r="H74" s="9" t="n">
        <v>0</v>
      </c>
      <c r="I74" t="n">
        <v>0</v>
      </c>
      <c r="J74" t="n">
        <v>24</v>
      </c>
      <c r="K74" s="15" t="n">
        <v>0</v>
      </c>
      <c r="L74">
        <f>J74 * K74</f>
        <v/>
      </c>
      <c r="M74" s="15" t="n">
        <v>0</v>
      </c>
      <c r="N74">
        <f>M74 * H74</f>
        <v/>
      </c>
    </row>
    <row r="75">
      <c r="A75" s="4" t="inlineStr">
        <is>
          <t>01.2023</t>
        </is>
      </c>
      <c r="B75" s="4" t="inlineStr">
        <is>
          <t>Pollo</t>
        </is>
      </c>
      <c r="C75" s="4" t="inlineStr">
        <is>
          <t>Agrosuper Shanghai</t>
        </is>
      </c>
      <c r="D75" s="4" t="n">
        <v>1012275</v>
      </c>
      <c r="E75" s="4" t="inlineStr">
        <is>
          <t>PO Tru Ala 4x10 NMr@ Bo Cj 20k AS</t>
        </is>
      </c>
      <c r="F75" s="4" t="inlineStr">
        <is>
          <t>Ala</t>
        </is>
      </c>
      <c r="G75" s="4" t="inlineStr">
        <is>
          <t>agrosuper shanghai1012275</t>
        </is>
      </c>
      <c r="H75" s="9" t="n">
        <v>0</v>
      </c>
      <c r="I75" t="n">
        <v>0</v>
      </c>
      <c r="J75" t="n">
        <v>24</v>
      </c>
      <c r="K75" s="15" t="n">
        <v>0</v>
      </c>
      <c r="L75">
        <f>J75 * K75</f>
        <v/>
      </c>
      <c r="M75" s="15" t="n">
        <v>0</v>
      </c>
      <c r="N75">
        <f>M75 * H75</f>
        <v/>
      </c>
    </row>
    <row r="76">
      <c r="A76" s="4" t="inlineStr">
        <is>
          <t>01.2023</t>
        </is>
      </c>
      <c r="B76" s="4" t="inlineStr">
        <is>
          <t>Pollo</t>
        </is>
      </c>
      <c r="C76" s="4" t="inlineStr">
        <is>
          <t>Agrosuper Shanghai</t>
        </is>
      </c>
      <c r="D76" s="4" t="n">
        <v>1012434</v>
      </c>
      <c r="E76" s="4" t="inlineStr">
        <is>
          <t>PO Pta Ala@ Cj 20k AS</t>
        </is>
      </c>
      <c r="F76" s="4" t="inlineStr">
        <is>
          <t>Ala</t>
        </is>
      </c>
      <c r="G76" s="4" t="inlineStr">
        <is>
          <t>agrosuper shanghai1012434</t>
        </is>
      </c>
      <c r="H76" s="9" t="n">
        <v>0</v>
      </c>
      <c r="I76" t="n">
        <v>0</v>
      </c>
      <c r="J76" t="n">
        <v>24</v>
      </c>
      <c r="K76" s="15" t="n">
        <v>0</v>
      </c>
      <c r="L76">
        <f>J76 * K76</f>
        <v/>
      </c>
      <c r="M76" s="15" t="n">
        <v>0</v>
      </c>
      <c r="N76">
        <f>M76 * H76</f>
        <v/>
      </c>
    </row>
    <row r="77">
      <c r="A77" s="4" t="inlineStr">
        <is>
          <t>01.2023</t>
        </is>
      </c>
      <c r="B77" s="4" t="inlineStr">
        <is>
          <t>Pollo</t>
        </is>
      </c>
      <c r="C77" s="4" t="inlineStr">
        <is>
          <t>Agrosuper Shanghai</t>
        </is>
      </c>
      <c r="D77" s="4" t="n">
        <v>1012448</v>
      </c>
      <c r="E77" s="4" t="inlineStr">
        <is>
          <t>PO Garra Economy@ Cj 20k AS</t>
        </is>
      </c>
      <c r="F77" s="4" t="inlineStr">
        <is>
          <t>Patas</t>
        </is>
      </c>
      <c r="G77" s="4" t="inlineStr">
        <is>
          <t>agrosuper shanghai1012448</t>
        </is>
      </c>
      <c r="H77" s="9" t="n">
        <v>144000</v>
      </c>
      <c r="I77" t="n">
        <v>0</v>
      </c>
      <c r="J77" t="n">
        <v>24</v>
      </c>
      <c r="K77" s="15" t="n">
        <v>0</v>
      </c>
      <c r="L77">
        <f>J77 * K77</f>
        <v/>
      </c>
      <c r="M77" s="15" t="n">
        <v>0</v>
      </c>
      <c r="N77">
        <f>M77 * H77</f>
        <v/>
      </c>
    </row>
    <row r="78">
      <c r="A78" s="4" t="inlineStr">
        <is>
          <t>01.2023</t>
        </is>
      </c>
      <c r="B78" s="4" t="inlineStr">
        <is>
          <t>Pollo</t>
        </is>
      </c>
      <c r="C78" s="4" t="inlineStr">
        <is>
          <t>Agrosuper Shanghai</t>
        </is>
      </c>
      <c r="D78" s="4" t="n">
        <v>1012451</v>
      </c>
      <c r="E78" s="4" t="inlineStr">
        <is>
          <t>PO Ala Media@ Cj 15k AS</t>
        </is>
      </c>
      <c r="F78" s="4" t="inlineStr">
        <is>
          <t>Ala</t>
        </is>
      </c>
      <c r="G78" s="4" t="inlineStr">
        <is>
          <t>agrosuper shanghai1012451</t>
        </is>
      </c>
      <c r="H78" s="9" t="n">
        <v>0</v>
      </c>
      <c r="I78" t="n">
        <v>0</v>
      </c>
      <c r="J78" t="n">
        <v>24</v>
      </c>
      <c r="K78" s="15" t="n">
        <v>0</v>
      </c>
      <c r="L78">
        <f>J78 * K78</f>
        <v/>
      </c>
      <c r="M78" s="15" t="n">
        <v>0</v>
      </c>
      <c r="N78">
        <f>M78 * H78</f>
        <v/>
      </c>
    </row>
    <row r="79">
      <c r="A79" s="4" t="inlineStr">
        <is>
          <t>01.2023</t>
        </is>
      </c>
      <c r="B79" s="4" t="inlineStr">
        <is>
          <t>Pollo</t>
        </is>
      </c>
      <c r="C79" s="4" t="inlineStr">
        <is>
          <t>Agrosuper Shanghai</t>
        </is>
      </c>
      <c r="D79" s="4" t="n">
        <v>1012452</v>
      </c>
      <c r="E79" s="4" t="inlineStr">
        <is>
          <t>PO Ala Media Grado B@ Cj AS</t>
        </is>
      </c>
      <c r="F79" s="4" t="inlineStr">
        <is>
          <t>Ala</t>
        </is>
      </c>
      <c r="G79" s="4" t="inlineStr">
        <is>
          <t>agrosuper shanghai1012452</t>
        </is>
      </c>
      <c r="H79" s="9" t="n">
        <v>79904</v>
      </c>
      <c r="I79" t="n">
        <v>0</v>
      </c>
      <c r="J79" t="n">
        <v>24</v>
      </c>
      <c r="K79" s="15" t="n">
        <v>0</v>
      </c>
      <c r="L79">
        <f>J79 * K79</f>
        <v/>
      </c>
      <c r="M79" s="15" t="n">
        <v>0</v>
      </c>
      <c r="N79">
        <f>M79 * H79</f>
        <v/>
      </c>
    </row>
    <row r="80">
      <c r="A80" s="4" t="inlineStr">
        <is>
          <t>01.2023</t>
        </is>
      </c>
      <c r="B80" s="4" t="inlineStr">
        <is>
          <t>Pollo</t>
        </is>
      </c>
      <c r="C80" s="4" t="inlineStr">
        <is>
          <t>Agrosuper Shanghai</t>
        </is>
      </c>
      <c r="D80" s="4" t="n">
        <v>1012453</v>
      </c>
      <c r="E80" s="4" t="inlineStr">
        <is>
          <t>PO Ala Media IQF@ Cj 18k AS</t>
        </is>
      </c>
      <c r="F80" s="4" t="inlineStr">
        <is>
          <t>Ala</t>
        </is>
      </c>
      <c r="G80" s="4" t="inlineStr">
        <is>
          <t>agrosuper shanghai1012453</t>
        </is>
      </c>
      <c r="H80" s="9" t="n">
        <v>0</v>
      </c>
      <c r="I80" t="n">
        <v>0</v>
      </c>
      <c r="J80" t="n">
        <v>24</v>
      </c>
      <c r="K80" s="15" t="n">
        <v>0</v>
      </c>
      <c r="L80">
        <f>J80 * K80</f>
        <v/>
      </c>
      <c r="M80" s="15" t="n">
        <v>0</v>
      </c>
      <c r="N80">
        <f>M80 * H80</f>
        <v/>
      </c>
    </row>
    <row r="81">
      <c r="A81" s="4" t="inlineStr">
        <is>
          <t>01.2023</t>
        </is>
      </c>
      <c r="B81" s="4" t="inlineStr">
        <is>
          <t>Pollo</t>
        </is>
      </c>
      <c r="C81" s="4" t="inlineStr">
        <is>
          <t>Agrosuper Shanghai</t>
        </is>
      </c>
      <c r="D81" s="4" t="n">
        <v>1012455</v>
      </c>
      <c r="E81" s="4" t="inlineStr">
        <is>
          <t>PO Ctro Pta Ala Choice@ Cj 20k AS</t>
        </is>
      </c>
      <c r="F81" s="4" t="inlineStr">
        <is>
          <t>Ala</t>
        </is>
      </c>
      <c r="G81" s="4" t="inlineStr">
        <is>
          <t>agrosuper shanghai1012455</t>
        </is>
      </c>
      <c r="H81" s="9" t="n">
        <v>96000</v>
      </c>
      <c r="I81" t="n">
        <v>0</v>
      </c>
      <c r="J81" t="n">
        <v>24</v>
      </c>
      <c r="K81" s="15" t="n">
        <v>0</v>
      </c>
      <c r="L81">
        <f>J81 * K81</f>
        <v/>
      </c>
      <c r="M81" s="15" t="n">
        <v>0</v>
      </c>
      <c r="N81">
        <f>M81 * H81</f>
        <v/>
      </c>
    </row>
    <row r="82">
      <c r="A82" s="4" t="inlineStr">
        <is>
          <t>01.2023</t>
        </is>
      </c>
      <c r="B82" s="4" t="inlineStr">
        <is>
          <t>Pollo</t>
        </is>
      </c>
      <c r="C82" s="4" t="inlineStr">
        <is>
          <t>Agrosuper Shanghai</t>
        </is>
      </c>
      <c r="D82" s="4" t="n">
        <v>1012503</v>
      </c>
      <c r="E82" s="4" t="inlineStr">
        <is>
          <t>PO Garra M B@ Cj 20k AS</t>
        </is>
      </c>
      <c r="F82" s="4" t="inlineStr">
        <is>
          <t>Patas</t>
        </is>
      </c>
      <c r="G82" s="4" t="inlineStr">
        <is>
          <t>agrosuper shanghai1012503</t>
        </is>
      </c>
      <c r="H82" s="9" t="n">
        <v>384000</v>
      </c>
      <c r="I82" t="n">
        <v>0</v>
      </c>
      <c r="J82" t="n">
        <v>24</v>
      </c>
      <c r="K82" s="15" t="n">
        <v>0</v>
      </c>
      <c r="L82">
        <f>J82 * K82</f>
        <v/>
      </c>
      <c r="M82" s="15" t="n">
        <v>0</v>
      </c>
      <c r="N82">
        <f>M82 * H82</f>
        <v/>
      </c>
    </row>
    <row r="83">
      <c r="A83" s="4" t="inlineStr">
        <is>
          <t>01.2023</t>
        </is>
      </c>
      <c r="B83" s="4" t="inlineStr">
        <is>
          <t>Pollo</t>
        </is>
      </c>
      <c r="C83" s="4" t="inlineStr">
        <is>
          <t>Agrosuper Shanghai</t>
        </is>
      </c>
      <c r="D83" s="4" t="n">
        <v>1012504</v>
      </c>
      <c r="E83" s="4" t="inlineStr">
        <is>
          <t>PO Garra Economy@ Cj 20k AS</t>
        </is>
      </c>
      <c r="F83" s="4" t="inlineStr">
        <is>
          <t>Patas</t>
        </is>
      </c>
      <c r="G83" s="4" t="inlineStr">
        <is>
          <t>agrosuper shanghai1012504</t>
        </is>
      </c>
      <c r="H83" s="9" t="n">
        <v>96000</v>
      </c>
      <c r="I83" t="n">
        <v>0</v>
      </c>
      <c r="J83" t="n">
        <v>24</v>
      </c>
      <c r="K83" s="15" t="n">
        <v>0</v>
      </c>
      <c r="L83">
        <f>J83 * K83</f>
        <v/>
      </c>
      <c r="M83" s="15" t="n">
        <v>0</v>
      </c>
      <c r="N83">
        <f>M83 * H83</f>
        <v/>
      </c>
    </row>
    <row r="84">
      <c r="A84" s="4" t="inlineStr">
        <is>
          <t>01.2023</t>
        </is>
      </c>
      <c r="B84" s="4" t="inlineStr">
        <is>
          <t>Pollo</t>
        </is>
      </c>
      <c r="C84" s="4" t="inlineStr">
        <is>
          <t>Agrosuper Shanghai</t>
        </is>
      </c>
      <c r="D84" s="4" t="n">
        <v>1012526</v>
      </c>
      <c r="E84" s="4" t="inlineStr">
        <is>
          <t>PO Garra L A@ Bo Cj 20k AS</t>
        </is>
      </c>
      <c r="F84" s="4" t="inlineStr">
        <is>
          <t>Patas</t>
        </is>
      </c>
      <c r="G84" s="4" t="inlineStr">
        <is>
          <t>agrosuper shanghai1012526</t>
        </is>
      </c>
      <c r="H84" s="9" t="n">
        <v>9600</v>
      </c>
      <c r="I84" t="n">
        <v>0</v>
      </c>
      <c r="J84" t="n">
        <v>24</v>
      </c>
      <c r="K84" s="15" t="n">
        <v>0</v>
      </c>
      <c r="L84">
        <f>J84 * K84</f>
        <v/>
      </c>
      <c r="M84" s="15" t="n">
        <v>0</v>
      </c>
      <c r="N84">
        <f>M84 * H84</f>
        <v/>
      </c>
    </row>
    <row r="85">
      <c r="A85" s="4" t="inlineStr">
        <is>
          <t>01.2023</t>
        </is>
      </c>
      <c r="B85" s="4" t="inlineStr">
        <is>
          <t>Pollo</t>
        </is>
      </c>
      <c r="C85" s="4" t="inlineStr">
        <is>
          <t>Agrosuper Shanghai</t>
        </is>
      </c>
      <c r="D85" s="4" t="n">
        <v>1012527</v>
      </c>
      <c r="E85" s="4" t="inlineStr">
        <is>
          <t>PO Garra M A@ Bo Cj 20k AS</t>
        </is>
      </c>
      <c r="F85" s="4" t="inlineStr">
        <is>
          <t>Patas</t>
        </is>
      </c>
      <c r="G85" s="4" t="inlineStr">
        <is>
          <t>agrosuper shanghai1012527</t>
        </is>
      </c>
      <c r="H85" s="9" t="n">
        <v>72000</v>
      </c>
      <c r="I85" t="n">
        <v>0</v>
      </c>
      <c r="J85" t="n">
        <v>24</v>
      </c>
      <c r="K85" s="15" t="n">
        <v>0</v>
      </c>
      <c r="L85">
        <f>J85 * K85</f>
        <v/>
      </c>
      <c r="M85" s="15" t="n">
        <v>0</v>
      </c>
      <c r="N85">
        <f>M85 * H85</f>
        <v/>
      </c>
    </row>
    <row r="86">
      <c r="A86" s="4" t="inlineStr">
        <is>
          <t>01.2023</t>
        </is>
      </c>
      <c r="B86" s="4" t="inlineStr">
        <is>
          <t>Pollo</t>
        </is>
      </c>
      <c r="C86" s="4" t="inlineStr">
        <is>
          <t>Agrosuper Shanghai</t>
        </is>
      </c>
      <c r="D86" s="4" t="n">
        <v>1012595</v>
      </c>
      <c r="E86" s="4" t="inlineStr">
        <is>
          <t>PO PchDeh@ Bo 16x1k Cj AS</t>
        </is>
      </c>
      <c r="F86" s="4" t="inlineStr">
        <is>
          <t>Pechuga Desh</t>
        </is>
      </c>
      <c r="G86" s="4" t="inlineStr">
        <is>
          <t>agrosuper shanghai1012595</t>
        </is>
      </c>
      <c r="H86" s="9" t="n">
        <v>0</v>
      </c>
      <c r="I86" t="n">
        <v>0</v>
      </c>
      <c r="J86" t="n">
        <v>24</v>
      </c>
      <c r="K86" s="15" t="n">
        <v>0</v>
      </c>
      <c r="L86">
        <f>J86 * K86</f>
        <v/>
      </c>
      <c r="M86" s="15" t="n">
        <v>0</v>
      </c>
      <c r="N86">
        <f>M86 * H86</f>
        <v/>
      </c>
    </row>
    <row r="87">
      <c r="A87" s="4" t="inlineStr">
        <is>
          <t>01.2023</t>
        </is>
      </c>
      <c r="B87" s="4" t="inlineStr">
        <is>
          <t>Pollo</t>
        </is>
      </c>
      <c r="C87" s="4" t="inlineStr">
        <is>
          <t>Agrosuper Shanghai</t>
        </is>
      </c>
      <c r="D87" s="4" t="n">
        <v>1012598</v>
      </c>
      <c r="E87" s="4" t="inlineStr">
        <is>
          <t>GA Garra G Large B@ Cj 20k AS</t>
        </is>
      </c>
      <c r="F87" s="4" t="inlineStr">
        <is>
          <t>Patas</t>
        </is>
      </c>
      <c r="G87" s="4" t="inlineStr">
        <is>
          <t>agrosuper shanghai1012598</t>
        </is>
      </c>
      <c r="H87" s="9" t="n">
        <v>0</v>
      </c>
      <c r="I87" t="n">
        <v>0</v>
      </c>
      <c r="J87" t="n">
        <v>24</v>
      </c>
      <c r="K87" s="15" t="n">
        <v>0</v>
      </c>
      <c r="L87">
        <f>J87 * K87</f>
        <v/>
      </c>
      <c r="M87" s="15" t="n">
        <v>0</v>
      </c>
      <c r="N87">
        <f>M87 * H87</f>
        <v/>
      </c>
    </row>
    <row r="88">
      <c r="A88" s="4" t="inlineStr">
        <is>
          <t>01.2023</t>
        </is>
      </c>
      <c r="B88" s="4" t="inlineStr">
        <is>
          <t>Pollo</t>
        </is>
      </c>
      <c r="C88" s="4" t="inlineStr">
        <is>
          <t>Agrosuper Shanghai</t>
        </is>
      </c>
      <c r="D88" s="4" t="n">
        <v>1012622</v>
      </c>
      <c r="E88" s="4" t="inlineStr">
        <is>
          <t>PO TruEnt Deh Tf@MUESTRA SAG</t>
        </is>
      </c>
      <c r="F88" s="4" t="inlineStr">
        <is>
          <t>Muestra</t>
        </is>
      </c>
      <c r="G88" s="4" t="inlineStr">
        <is>
          <t>agrosuper shanghai1012622</t>
        </is>
      </c>
      <c r="H88" s="9" t="n">
        <v>0</v>
      </c>
      <c r="I88" t="n">
        <v>0</v>
      </c>
      <c r="J88" t="n">
        <v>24</v>
      </c>
      <c r="K88" s="15" t="n">
        <v>0</v>
      </c>
      <c r="L88">
        <f>J88 * K88</f>
        <v/>
      </c>
      <c r="M88" s="15" t="n">
        <v>0</v>
      </c>
      <c r="N88">
        <f>M88 * H88</f>
        <v/>
      </c>
    </row>
    <row r="89">
      <c r="A89" s="4" t="inlineStr">
        <is>
          <t>01.2023</t>
        </is>
      </c>
      <c r="B89" s="4" t="inlineStr">
        <is>
          <t>Pollo</t>
        </is>
      </c>
      <c r="C89" s="4" t="inlineStr">
        <is>
          <t>Agrosuper Shanghai</t>
        </is>
      </c>
      <c r="D89" s="4" t="n">
        <v>1012681</v>
      </c>
      <c r="E89" s="4" t="inlineStr">
        <is>
          <t>PO Nudillo @ Cj 20Kg AS</t>
        </is>
      </c>
      <c r="F89" s="4" t="inlineStr">
        <is>
          <t>Subprod</t>
        </is>
      </c>
      <c r="G89" s="4" t="inlineStr">
        <is>
          <t>agrosuper shanghai1012681</t>
        </is>
      </c>
      <c r="H89" s="9" t="n">
        <v>0</v>
      </c>
      <c r="I89" t="n">
        <v>0</v>
      </c>
      <c r="J89" t="n">
        <v>24</v>
      </c>
      <c r="K89" s="15" t="n">
        <v>0</v>
      </c>
      <c r="L89">
        <f>J89 * K89</f>
        <v/>
      </c>
      <c r="M89" s="15" t="n">
        <v>0</v>
      </c>
      <c r="N89">
        <f>M89 * H89</f>
        <v/>
      </c>
    </row>
    <row r="90">
      <c r="A90" s="4" t="inlineStr">
        <is>
          <t>01.2023</t>
        </is>
      </c>
      <c r="B90" s="4" t="inlineStr">
        <is>
          <t>Pollo</t>
        </is>
      </c>
      <c r="C90" s="4" t="inlineStr">
        <is>
          <t>Andes Asia</t>
        </is>
      </c>
      <c r="D90" s="4" t="n">
        <v>1011948</v>
      </c>
      <c r="E90" s="4" t="inlineStr">
        <is>
          <t>PO Ctre Mrps@ Cj 12k AS</t>
        </is>
      </c>
      <c r="F90" s="4" t="inlineStr">
        <is>
          <t>Menudencias</t>
        </is>
      </c>
      <c r="G90" s="4" t="inlineStr">
        <is>
          <t>andes asia1011948</t>
        </is>
      </c>
      <c r="H90" s="9" t="n">
        <v>0</v>
      </c>
      <c r="I90" t="n">
        <v>0</v>
      </c>
      <c r="J90" t="n">
        <v>24</v>
      </c>
      <c r="K90" s="15" t="n">
        <v>0</v>
      </c>
      <c r="L90">
        <f>J90 * K90</f>
        <v/>
      </c>
      <c r="M90" s="15" t="n">
        <v>0</v>
      </c>
      <c r="N90">
        <f>M90 * H90</f>
        <v/>
      </c>
    </row>
    <row r="91">
      <c r="A91" s="4" t="inlineStr">
        <is>
          <t>01.2023</t>
        </is>
      </c>
      <c r="B91" s="4" t="inlineStr">
        <is>
          <t>Pollo</t>
        </is>
      </c>
      <c r="C91" s="4" t="inlineStr">
        <is>
          <t>Andes Asia</t>
        </is>
      </c>
      <c r="D91" s="4" t="n">
        <v>1012326</v>
      </c>
      <c r="E91" s="4" t="inlineStr">
        <is>
          <t>PO Corazon@Bo 12k Cj AS</t>
        </is>
      </c>
      <c r="F91" s="4" t="inlineStr">
        <is>
          <t>Menudencias</t>
        </is>
      </c>
      <c r="G91" s="4" t="inlineStr">
        <is>
          <t>andes asia1012326</t>
        </is>
      </c>
      <c r="H91" s="9" t="n">
        <v>0</v>
      </c>
      <c r="I91" t="n">
        <v>0</v>
      </c>
      <c r="J91" t="n">
        <v>24</v>
      </c>
      <c r="K91" s="15" t="n">
        <v>0</v>
      </c>
      <c r="L91">
        <f>J91 * K91</f>
        <v/>
      </c>
      <c r="M91" s="15" t="n">
        <v>0</v>
      </c>
      <c r="N91">
        <f>M91 * H91</f>
        <v/>
      </c>
    </row>
    <row r="92">
      <c r="A92" s="4" t="inlineStr">
        <is>
          <t>01.2023</t>
        </is>
      </c>
      <c r="B92" s="4" t="inlineStr">
        <is>
          <t>Pollo</t>
        </is>
      </c>
      <c r="C92" s="4" t="inlineStr">
        <is>
          <t>Andes Asia</t>
        </is>
      </c>
      <c r="D92" s="4" t="n">
        <v>1012682</v>
      </c>
      <c r="E92" s="4" t="inlineStr">
        <is>
          <t>PO Cola @ Cj 10Kg</t>
        </is>
      </c>
      <c r="F92" s="4" t="inlineStr">
        <is>
          <t>Menudencias</t>
        </is>
      </c>
      <c r="G92" s="4" t="inlineStr">
        <is>
          <t>andes asia1012682</t>
        </is>
      </c>
      <c r="H92" s="9" t="n">
        <v>0</v>
      </c>
      <c r="I92" t="n">
        <v>0</v>
      </c>
      <c r="J92" t="n">
        <v>24</v>
      </c>
      <c r="K92" s="15" t="n">
        <v>0</v>
      </c>
      <c r="L92">
        <f>J92 * K92</f>
        <v/>
      </c>
      <c r="M92" s="15" t="n">
        <v>0</v>
      </c>
      <c r="N92">
        <f>M92 * H92</f>
        <v/>
      </c>
    </row>
    <row r="93">
      <c r="A93" s="4" t="inlineStr">
        <is>
          <t>01.2023</t>
        </is>
      </c>
      <c r="B93" s="4" t="inlineStr">
        <is>
          <t>Cerdo</t>
        </is>
      </c>
      <c r="C93" s="4" t="inlineStr">
        <is>
          <t>Agro America</t>
        </is>
      </c>
      <c r="D93" s="4" t="n">
        <v>1020822</v>
      </c>
      <c r="E93" s="4" t="inlineStr">
        <is>
          <t>GO Resto Tira Hso@ Cj 20k AS</t>
        </is>
      </c>
      <c r="F93" s="4" t="inlineStr">
        <is>
          <t>Huesos</t>
        </is>
      </c>
      <c r="G93" s="4" t="inlineStr">
        <is>
          <t>agro america1020822</t>
        </is>
      </c>
      <c r="H93" s="9" t="n">
        <v>0</v>
      </c>
      <c r="I93" t="n">
        <v>0</v>
      </c>
      <c r="J93" t="n">
        <v>24</v>
      </c>
      <c r="K93" s="15" t="n">
        <v>0</v>
      </c>
      <c r="L93">
        <f>J93 * K93</f>
        <v/>
      </c>
      <c r="M93" s="15" t="n">
        <v>0</v>
      </c>
      <c r="N93">
        <f>M93 * H93</f>
        <v/>
      </c>
    </row>
    <row r="94">
      <c r="A94" s="4" t="inlineStr">
        <is>
          <t>01.2023</t>
        </is>
      </c>
      <c r="B94" s="4" t="inlineStr">
        <is>
          <t>Cerdo</t>
        </is>
      </c>
      <c r="C94" s="4" t="inlineStr">
        <is>
          <t>Agro America</t>
        </is>
      </c>
      <c r="D94" s="4" t="n">
        <v>1020828</v>
      </c>
      <c r="E94" s="4" t="inlineStr">
        <is>
          <t>GO BB Ribs 20-24 Oz@ Cj 10k AS</t>
        </is>
      </c>
      <c r="F94" s="4" t="inlineStr">
        <is>
          <t>Chuleta</t>
        </is>
      </c>
      <c r="G94" s="4" t="inlineStr">
        <is>
          <t>agro america1020828</t>
        </is>
      </c>
      <c r="H94" s="9" t="n">
        <v>0</v>
      </c>
      <c r="I94" t="n">
        <v>0</v>
      </c>
      <c r="J94" t="n">
        <v>24</v>
      </c>
      <c r="K94" s="15" t="n">
        <v>0</v>
      </c>
      <c r="L94">
        <f>J94 * K94</f>
        <v/>
      </c>
      <c r="M94" s="15" t="n">
        <v>0</v>
      </c>
      <c r="N94">
        <f>M94 * H94</f>
        <v/>
      </c>
    </row>
    <row r="95">
      <c r="A95" s="4" t="inlineStr">
        <is>
          <t>01.2023</t>
        </is>
      </c>
      <c r="B95" s="4" t="inlineStr">
        <is>
          <t>Cerdo</t>
        </is>
      </c>
      <c r="C95" s="4" t="inlineStr">
        <is>
          <t>Agro America</t>
        </is>
      </c>
      <c r="D95" s="4" t="n">
        <v>1021140</v>
      </c>
      <c r="E95" s="4" t="inlineStr">
        <is>
          <t>GO Chu Ctro@ Fi Cj 20k US</t>
        </is>
      </c>
      <c r="F95" s="4" t="inlineStr">
        <is>
          <t>Chuleta</t>
        </is>
      </c>
      <c r="G95" s="4" t="inlineStr">
        <is>
          <t>agro america1021140</t>
        </is>
      </c>
      <c r="H95" s="9" t="n">
        <v>48026.976</v>
      </c>
      <c r="I95" t="n">
        <v>0</v>
      </c>
      <c r="J95" t="n">
        <v>24</v>
      </c>
      <c r="K95" s="15" t="n">
        <v>0</v>
      </c>
      <c r="L95">
        <f>J95 * K95</f>
        <v/>
      </c>
      <c r="M95" s="15" t="n">
        <v>0</v>
      </c>
      <c r="N95">
        <f>M95 * H95</f>
        <v/>
      </c>
    </row>
    <row r="96">
      <c r="A96" s="4" t="inlineStr">
        <is>
          <t>01.2023</t>
        </is>
      </c>
      <c r="B96" s="4" t="inlineStr">
        <is>
          <t>Cerdo</t>
        </is>
      </c>
      <c r="C96" s="4" t="inlineStr">
        <is>
          <t>Agro America</t>
        </is>
      </c>
      <c r="D96" s="4" t="n">
        <v>1021260</v>
      </c>
      <c r="E96" s="4" t="inlineStr">
        <is>
          <t>GO Estómago Crud@ Bo Cj 20k AS</t>
        </is>
      </c>
      <c r="F96" s="4" t="inlineStr">
        <is>
          <t>Subprod</t>
        </is>
      </c>
      <c r="G96" s="4" t="inlineStr">
        <is>
          <t>agro america1021260</t>
        </is>
      </c>
      <c r="H96" s="9" t="n">
        <v>96043.58</v>
      </c>
      <c r="I96" t="n">
        <v>0</v>
      </c>
      <c r="J96" t="n">
        <v>24</v>
      </c>
      <c r="K96" s="15" t="n">
        <v>0</v>
      </c>
      <c r="L96">
        <f>J96 * K96</f>
        <v/>
      </c>
      <c r="M96" s="15" t="n">
        <v>0</v>
      </c>
      <c r="N96">
        <f>M96 * H96</f>
        <v/>
      </c>
    </row>
    <row r="97">
      <c r="A97" s="4" t="inlineStr">
        <is>
          <t>01.2023</t>
        </is>
      </c>
      <c r="B97" s="4" t="inlineStr">
        <is>
          <t>Cerdo</t>
        </is>
      </c>
      <c r="C97" s="4" t="inlineStr">
        <is>
          <t>Agro America</t>
        </is>
      </c>
      <c r="D97" s="4" t="n">
        <v>1021398</v>
      </c>
      <c r="E97" s="4" t="inlineStr">
        <is>
          <t>GO File C/cab@ Cj 5k AS</t>
        </is>
      </c>
      <c r="F97" s="4" t="inlineStr">
        <is>
          <t>Filete</t>
        </is>
      </c>
      <c r="G97" s="4" t="inlineStr">
        <is>
          <t>agro america1021398</t>
        </is>
      </c>
      <c r="H97" s="9" t="n">
        <v>0</v>
      </c>
      <c r="I97" t="n">
        <v>0</v>
      </c>
      <c r="J97" t="n">
        <v>24</v>
      </c>
      <c r="K97" s="15" t="n">
        <v>0</v>
      </c>
      <c r="L97">
        <f>J97 * K97</f>
        <v/>
      </c>
      <c r="M97" s="15" t="n">
        <v>0</v>
      </c>
      <c r="N97">
        <f>M97 * H97</f>
        <v/>
      </c>
    </row>
    <row r="98">
      <c r="A98" s="4" t="inlineStr">
        <is>
          <t>01.2023</t>
        </is>
      </c>
      <c r="B98" s="4" t="inlineStr">
        <is>
          <t>Cerdo</t>
        </is>
      </c>
      <c r="C98" s="4" t="inlineStr">
        <is>
          <t>Agro America</t>
        </is>
      </c>
      <c r="D98" s="4" t="n">
        <v>1021538</v>
      </c>
      <c r="E98" s="4" t="inlineStr">
        <is>
          <t>GO Pecho Belly S/p@ Vp Cj AS</t>
        </is>
      </c>
      <c r="F98" s="4" t="inlineStr">
        <is>
          <t>Panceta</t>
        </is>
      </c>
      <c r="G98" s="4" t="inlineStr">
        <is>
          <t>agro america1021538</t>
        </is>
      </c>
      <c r="H98" s="9" t="n">
        <v>264108.748</v>
      </c>
      <c r="I98" t="n">
        <v>0</v>
      </c>
      <c r="J98" t="n">
        <v>24</v>
      </c>
      <c r="K98" s="15" t="n">
        <v>0</v>
      </c>
      <c r="L98">
        <f>J98 * K98</f>
        <v/>
      </c>
      <c r="M98" s="15" t="n">
        <v>0</v>
      </c>
      <c r="N98">
        <f>M98 * H98</f>
        <v/>
      </c>
    </row>
    <row r="99">
      <c r="A99" s="4" t="inlineStr">
        <is>
          <t>01.2023</t>
        </is>
      </c>
      <c r="B99" s="4" t="inlineStr">
        <is>
          <t>Cerdo</t>
        </is>
      </c>
      <c r="C99" s="4" t="inlineStr">
        <is>
          <t>Agro America</t>
        </is>
      </c>
      <c r="D99" s="4" t="n">
        <v>1021539</v>
      </c>
      <c r="E99" s="4" t="inlineStr">
        <is>
          <t>GO Pecho Belly C/Hso pec@ Vp Cj AS</t>
        </is>
      </c>
      <c r="F99" s="4" t="inlineStr">
        <is>
          <t>Panceta</t>
        </is>
      </c>
      <c r="G99" s="4" t="inlineStr">
        <is>
          <t>agro america1021539</t>
        </is>
      </c>
      <c r="H99" s="9" t="n">
        <v>12112.268</v>
      </c>
      <c r="I99" t="n">
        <v>0</v>
      </c>
      <c r="J99" t="n">
        <v>24</v>
      </c>
      <c r="K99" s="15" t="n">
        <v>0</v>
      </c>
      <c r="L99">
        <f>J99 * K99</f>
        <v/>
      </c>
      <c r="M99" s="15" t="n">
        <v>0</v>
      </c>
      <c r="N99">
        <f>M99 * H99</f>
        <v/>
      </c>
    </row>
    <row r="100">
      <c r="A100" s="4" t="inlineStr">
        <is>
          <t>01.2023</t>
        </is>
      </c>
      <c r="B100" s="4" t="inlineStr">
        <is>
          <t>Cerdo</t>
        </is>
      </c>
      <c r="C100" s="4" t="inlineStr">
        <is>
          <t>Agro America</t>
        </is>
      </c>
      <c r="D100" s="4" t="n">
        <v>1022619</v>
      </c>
      <c r="E100" s="4" t="inlineStr">
        <is>
          <t>GO Malaya 5-6mm@ Vp Cj AS</t>
        </is>
      </c>
      <c r="F100" s="4" t="inlineStr">
        <is>
          <t>Prolijado</t>
        </is>
      </c>
      <c r="G100" s="4" t="inlineStr">
        <is>
          <t>agro america1022619</t>
        </is>
      </c>
      <c r="H100" s="9" t="n">
        <v>4337.066</v>
      </c>
      <c r="I100" t="n">
        <v>0</v>
      </c>
      <c r="J100" t="n">
        <v>24</v>
      </c>
      <c r="K100" s="15" t="n">
        <v>0</v>
      </c>
      <c r="L100">
        <f>J100 * K100</f>
        <v/>
      </c>
      <c r="M100" s="15" t="n">
        <v>0</v>
      </c>
      <c r="N100">
        <f>M100 * H100</f>
        <v/>
      </c>
    </row>
    <row r="101">
      <c r="A101" s="4" t="inlineStr">
        <is>
          <t>01.2023</t>
        </is>
      </c>
      <c r="B101" s="4" t="inlineStr">
        <is>
          <t>Cerdo</t>
        </is>
      </c>
      <c r="C101" s="4" t="inlineStr">
        <is>
          <t>Agro America</t>
        </is>
      </c>
      <c r="D101" s="4" t="n">
        <v>1022814</v>
      </c>
      <c r="E101" s="4" t="inlineStr">
        <is>
          <t>GO Cos 75 Mit@ Cj Tf 20k AS</t>
        </is>
      </c>
      <c r="F101" s="4" t="inlineStr">
        <is>
          <t>Muestra</t>
        </is>
      </c>
      <c r="G101" s="4" t="inlineStr">
        <is>
          <t>agro america1022814</t>
        </is>
      </c>
      <c r="H101" s="9" t="n">
        <v>0</v>
      </c>
      <c r="I101" t="n">
        <v>0</v>
      </c>
      <c r="J101" t="n">
        <v>24</v>
      </c>
      <c r="K101" s="15" t="n">
        <v>0</v>
      </c>
      <c r="L101">
        <f>J101 * K101</f>
        <v/>
      </c>
      <c r="M101" s="15" t="n">
        <v>0</v>
      </c>
      <c r="N101">
        <f>M101 * H101</f>
        <v/>
      </c>
    </row>
    <row r="102">
      <c r="A102" s="4" t="inlineStr">
        <is>
          <t>01.2023</t>
        </is>
      </c>
      <c r="B102" s="4" t="inlineStr">
        <is>
          <t>Cerdo</t>
        </is>
      </c>
      <c r="C102" s="4" t="inlineStr">
        <is>
          <t>Agro America</t>
        </is>
      </c>
      <c r="D102" s="4" t="n">
        <v>1022883</v>
      </c>
      <c r="E102" s="4" t="inlineStr">
        <is>
          <t>GO BB Ribs 640g@ Cj 16k AS</t>
        </is>
      </c>
      <c r="F102" s="4" t="inlineStr">
        <is>
          <t>Chuleta</t>
        </is>
      </c>
      <c r="G102" s="4" t="inlineStr">
        <is>
          <t>agro america1022883</t>
        </is>
      </c>
      <c r="H102" s="9" t="n">
        <v>0</v>
      </c>
      <c r="I102" t="n">
        <v>0</v>
      </c>
      <c r="J102" t="n">
        <v>24</v>
      </c>
      <c r="K102" s="15" t="n">
        <v>0</v>
      </c>
      <c r="L102">
        <f>J102 * K102</f>
        <v/>
      </c>
      <c r="M102" s="15" t="n">
        <v>0</v>
      </c>
      <c r="N102">
        <f>M102 * H102</f>
        <v/>
      </c>
    </row>
    <row r="103">
      <c r="A103" s="4" t="inlineStr">
        <is>
          <t>01.2023</t>
        </is>
      </c>
      <c r="B103" s="4" t="inlineStr">
        <is>
          <t>Cerdo</t>
        </is>
      </c>
      <c r="C103" s="4" t="inlineStr">
        <is>
          <t>Agro America</t>
        </is>
      </c>
      <c r="D103" s="4" t="n">
        <v>1023050</v>
      </c>
      <c r="E103" s="4" t="inlineStr">
        <is>
          <t>GO Lom Centro@ Cj 16k AS</t>
        </is>
      </c>
      <c r="F103" s="4" t="inlineStr">
        <is>
          <t>Lomo</t>
        </is>
      </c>
      <c r="G103" s="4" t="inlineStr">
        <is>
          <t>agro america1023050</t>
        </is>
      </c>
      <c r="H103" s="9" t="n">
        <v>0</v>
      </c>
      <c r="I103" t="n">
        <v>0</v>
      </c>
      <c r="J103" t="n">
        <v>24</v>
      </c>
      <c r="K103" s="15" t="n">
        <v>0</v>
      </c>
      <c r="L103">
        <f>J103 * K103</f>
        <v/>
      </c>
      <c r="M103" s="15" t="n">
        <v>0</v>
      </c>
      <c r="N103">
        <f>M103 * H103</f>
        <v/>
      </c>
    </row>
    <row r="104">
      <c r="A104" s="4" t="inlineStr">
        <is>
          <t>01.2023</t>
        </is>
      </c>
      <c r="B104" s="4" t="inlineStr">
        <is>
          <t>Cerdo</t>
        </is>
      </c>
      <c r="C104" s="4" t="inlineStr">
        <is>
          <t>Agro America</t>
        </is>
      </c>
      <c r="D104" s="4" t="n">
        <v>1023175</v>
      </c>
      <c r="E104" s="4" t="inlineStr">
        <is>
          <t>GO Pp Pna USA@ Cj Muestra SAG</t>
        </is>
      </c>
      <c r="F104" s="4" t="inlineStr">
        <is>
          <t>Muestra</t>
        </is>
      </c>
      <c r="G104" s="4" t="inlineStr">
        <is>
          <t>agro america1023175</t>
        </is>
      </c>
      <c r="H104" s="9" t="n">
        <v>0</v>
      </c>
      <c r="I104" t="n">
        <v>0</v>
      </c>
      <c r="J104" t="n">
        <v>24</v>
      </c>
      <c r="K104" s="15" t="n">
        <v>0</v>
      </c>
      <c r="L104">
        <f>J104 * K104</f>
        <v/>
      </c>
      <c r="M104" s="15" t="n">
        <v>0</v>
      </c>
      <c r="N104">
        <f>M104 * H104</f>
        <v/>
      </c>
    </row>
    <row r="105">
      <c r="A105" s="4" t="inlineStr">
        <is>
          <t>01.2023</t>
        </is>
      </c>
      <c r="B105" s="4" t="inlineStr">
        <is>
          <t>Cerdo</t>
        </is>
      </c>
      <c r="C105" s="4" t="inlineStr">
        <is>
          <t>Agro America</t>
        </is>
      </c>
      <c r="D105" s="4" t="n">
        <v>1023190</v>
      </c>
      <c r="E105" s="4" t="inlineStr">
        <is>
          <t>GO Pana s/Corazon@ Bo Cj 20k AS</t>
        </is>
      </c>
      <c r="F105" s="4" t="inlineStr">
        <is>
          <t>Subprod</t>
        </is>
      </c>
      <c r="G105" s="4" t="inlineStr">
        <is>
          <t>agro america1023190</t>
        </is>
      </c>
      <c r="H105" s="9" t="n">
        <v>0</v>
      </c>
      <c r="I105" t="n">
        <v>0</v>
      </c>
      <c r="J105" t="n">
        <v>24</v>
      </c>
      <c r="K105" s="15" t="n">
        <v>0</v>
      </c>
      <c r="L105">
        <f>J105 * K105</f>
        <v/>
      </c>
      <c r="M105" s="15" t="n">
        <v>0</v>
      </c>
      <c r="N105">
        <f>M105 * H105</f>
        <v/>
      </c>
    </row>
    <row r="106">
      <c r="A106" s="4" t="inlineStr">
        <is>
          <t>01.2023</t>
        </is>
      </c>
      <c r="B106" s="4" t="inlineStr">
        <is>
          <t>Cerdo</t>
        </is>
      </c>
      <c r="C106" s="4" t="inlineStr">
        <is>
          <t>Agro America</t>
        </is>
      </c>
      <c r="D106" s="4" t="n">
        <v>1023273</v>
      </c>
      <c r="E106" s="4" t="inlineStr">
        <is>
          <t>GO Posta Negra@ Va Cj 20k</t>
        </is>
      </c>
      <c r="F106" s="4" t="inlineStr">
        <is>
          <t>Pierna</t>
        </is>
      </c>
      <c r="G106" s="4" t="inlineStr">
        <is>
          <t>agro america1023273</t>
        </is>
      </c>
      <c r="H106" s="9" t="n">
        <v>0</v>
      </c>
      <c r="I106" t="n">
        <v>0</v>
      </c>
      <c r="J106" t="n">
        <v>24</v>
      </c>
      <c r="K106" s="15" t="n">
        <v>0</v>
      </c>
      <c r="L106">
        <f>J106 * K106</f>
        <v/>
      </c>
      <c r="M106" s="15" t="n">
        <v>0</v>
      </c>
      <c r="N106">
        <f>M106 * H106</f>
        <v/>
      </c>
    </row>
    <row r="107">
      <c r="A107" s="4" t="inlineStr">
        <is>
          <t>01.2023</t>
        </is>
      </c>
      <c r="B107" s="4" t="inlineStr">
        <is>
          <t>Cerdo</t>
        </is>
      </c>
      <c r="C107" s="4" t="inlineStr">
        <is>
          <t>Agro America</t>
        </is>
      </c>
      <c r="D107" s="4" t="n">
        <v>1023274</v>
      </c>
      <c r="E107" s="4" t="inlineStr">
        <is>
          <t>GO Ganso S/g S/abst @ Va Cj 12k</t>
        </is>
      </c>
      <c r="F107" s="4" t="inlineStr">
        <is>
          <t>Pierna</t>
        </is>
      </c>
      <c r="G107" s="4" t="inlineStr">
        <is>
          <t>agro america1023274</t>
        </is>
      </c>
      <c r="H107" s="9" t="n">
        <v>0</v>
      </c>
      <c r="I107" t="n">
        <v>0</v>
      </c>
      <c r="J107" t="n">
        <v>24</v>
      </c>
      <c r="K107" s="15" t="n">
        <v>0</v>
      </c>
      <c r="L107">
        <f>J107 * K107</f>
        <v/>
      </c>
      <c r="M107" s="15" t="n">
        <v>0</v>
      </c>
      <c r="N107">
        <f>M107 * H107</f>
        <v/>
      </c>
    </row>
    <row r="108">
      <c r="A108" s="4" t="inlineStr">
        <is>
          <t>01.2023</t>
        </is>
      </c>
      <c r="B108" s="4" t="inlineStr">
        <is>
          <t>Cerdo</t>
        </is>
      </c>
      <c r="C108" s="4" t="inlineStr">
        <is>
          <t>Agro America</t>
        </is>
      </c>
      <c r="D108" s="4" t="n">
        <v>1023276</v>
      </c>
      <c r="E108" s="4" t="inlineStr">
        <is>
          <t>GO Rosada@ Va Cj 20k</t>
        </is>
      </c>
      <c r="F108" s="4" t="inlineStr">
        <is>
          <t>Pierna</t>
        </is>
      </c>
      <c r="G108" s="4" t="inlineStr">
        <is>
          <t>agro america1023276</t>
        </is>
      </c>
      <c r="H108" s="9" t="n">
        <v>0</v>
      </c>
      <c r="I108" t="n">
        <v>0</v>
      </c>
      <c r="J108" t="n">
        <v>24</v>
      </c>
      <c r="K108" s="15" t="n">
        <v>0</v>
      </c>
      <c r="L108">
        <f>J108 * K108</f>
        <v/>
      </c>
      <c r="M108" s="15" t="n">
        <v>0</v>
      </c>
      <c r="N108">
        <f>M108 * H108</f>
        <v/>
      </c>
    </row>
    <row r="109">
      <c r="A109" s="4" t="inlineStr">
        <is>
          <t>01.2023</t>
        </is>
      </c>
      <c r="B109" s="4" t="inlineStr">
        <is>
          <t>Cerdo</t>
        </is>
      </c>
      <c r="C109" s="4" t="inlineStr">
        <is>
          <t>Agro America</t>
        </is>
      </c>
      <c r="D109" s="4" t="n">
        <v>1023410</v>
      </c>
      <c r="E109" s="4" t="inlineStr">
        <is>
          <t>GO File C/cab 1KG@ Cj k AS</t>
        </is>
      </c>
      <c r="F109" s="4" t="inlineStr">
        <is>
          <t>Filete</t>
        </is>
      </c>
      <c r="G109" s="4" t="inlineStr">
        <is>
          <t>agro america1023410</t>
        </is>
      </c>
      <c r="H109" s="9" t="n">
        <v>0</v>
      </c>
      <c r="I109" t="n">
        <v>0</v>
      </c>
      <c r="J109" t="n">
        <v>24</v>
      </c>
      <c r="K109" s="15" t="n">
        <v>0</v>
      </c>
      <c r="L109">
        <f>J109 * K109</f>
        <v/>
      </c>
      <c r="M109" s="15" t="n">
        <v>0</v>
      </c>
      <c r="N109">
        <f>M109 * H109</f>
        <v/>
      </c>
    </row>
    <row r="110">
      <c r="A110" s="4" t="inlineStr">
        <is>
          <t>01.2023</t>
        </is>
      </c>
      <c r="B110" s="4" t="inlineStr">
        <is>
          <t>Cerdo</t>
        </is>
      </c>
      <c r="C110" s="4" t="inlineStr">
        <is>
          <t>Agro America</t>
        </is>
      </c>
      <c r="D110" s="4" t="n">
        <v>1023446</v>
      </c>
      <c r="E110" s="4" t="inlineStr">
        <is>
          <t>GO Panc C/cue@ IWP Cj 20k AS</t>
        </is>
      </c>
      <c r="F110" s="4" t="inlineStr">
        <is>
          <t>Panceta</t>
        </is>
      </c>
      <c r="G110" s="4" t="inlineStr">
        <is>
          <t>agro america1023446</t>
        </is>
      </c>
      <c r="H110" s="9" t="n">
        <v>0</v>
      </c>
      <c r="I110" t="n">
        <v>0</v>
      </c>
      <c r="J110" t="n">
        <v>24</v>
      </c>
      <c r="K110" s="15" t="n">
        <v>0</v>
      </c>
      <c r="L110">
        <f>J110 * K110</f>
        <v/>
      </c>
      <c r="M110" s="15" t="n">
        <v>0</v>
      </c>
      <c r="N110">
        <f>M110 * H110</f>
        <v/>
      </c>
    </row>
    <row r="111">
      <c r="A111" s="4" t="inlineStr">
        <is>
          <t>01.2023</t>
        </is>
      </c>
      <c r="B111" s="4" t="inlineStr">
        <is>
          <t>Cerdo</t>
        </is>
      </c>
      <c r="C111" s="4" t="inlineStr">
        <is>
          <t>Agro Europa</t>
        </is>
      </c>
      <c r="D111" s="4" t="n">
        <v>1020853</v>
      </c>
      <c r="E111" s="4" t="inlineStr">
        <is>
          <t>GO File C/cab@ Cj 5k AS</t>
        </is>
      </c>
      <c r="F111" s="4" t="inlineStr">
        <is>
          <t>Filete</t>
        </is>
      </c>
      <c r="G111" s="4" t="inlineStr">
        <is>
          <t>agro europa1020853</t>
        </is>
      </c>
      <c r="H111" s="9" t="n">
        <v>320000</v>
      </c>
      <c r="I111" t="n">
        <v>0</v>
      </c>
      <c r="J111" t="n">
        <v>24</v>
      </c>
      <c r="K111" s="15" t="n">
        <v>0</v>
      </c>
      <c r="L111">
        <f>J111 * K111</f>
        <v/>
      </c>
      <c r="M111" s="15" t="n">
        <v>0</v>
      </c>
      <c r="N111">
        <f>M111 * H111</f>
        <v/>
      </c>
    </row>
    <row r="112">
      <c r="A112" s="4" t="inlineStr">
        <is>
          <t>01.2023</t>
        </is>
      </c>
      <c r="B112" s="4" t="inlineStr">
        <is>
          <t>Cerdo</t>
        </is>
      </c>
      <c r="C112" s="4" t="inlineStr">
        <is>
          <t>Agro Europa</t>
        </is>
      </c>
      <c r="D112" s="4" t="n">
        <v>1021550</v>
      </c>
      <c r="E112" s="4" t="inlineStr">
        <is>
          <t>GO Triming 85/15@ Cj 20k AS</t>
        </is>
      </c>
      <c r="F112" s="4" t="inlineStr">
        <is>
          <t>Recortes</t>
        </is>
      </c>
      <c r="G112" s="4" t="inlineStr">
        <is>
          <t>agro europa1021550</t>
        </is>
      </c>
      <c r="H112" s="9" t="n">
        <v>3040</v>
      </c>
      <c r="I112" t="n">
        <v>0</v>
      </c>
      <c r="J112" t="n">
        <v>24</v>
      </c>
      <c r="K112" s="15" t="n">
        <v>0</v>
      </c>
      <c r="L112">
        <f>J112 * K112</f>
        <v/>
      </c>
      <c r="M112" s="15" t="n">
        <v>0</v>
      </c>
      <c r="N112">
        <f>M112 * H112</f>
        <v/>
      </c>
    </row>
    <row r="113">
      <c r="A113" s="4" t="inlineStr">
        <is>
          <t>01.2023</t>
        </is>
      </c>
      <c r="B113" s="4" t="inlineStr">
        <is>
          <t>Cerdo</t>
        </is>
      </c>
      <c r="C113" s="4" t="inlineStr">
        <is>
          <t>Agro Europa</t>
        </is>
      </c>
      <c r="D113" s="4" t="n">
        <v>1022816</v>
      </c>
      <c r="E113" s="4" t="inlineStr">
        <is>
          <t>GO Chu Cent@ Bo Cj 5k AS</t>
        </is>
      </c>
      <c r="F113" s="4" t="inlineStr">
        <is>
          <t>Muestra</t>
        </is>
      </c>
      <c r="G113" s="4" t="inlineStr">
        <is>
          <t>agro europa1022816</t>
        </is>
      </c>
      <c r="H113" s="9" t="n">
        <v>36.64</v>
      </c>
      <c r="I113" t="n">
        <v>0</v>
      </c>
      <c r="J113" t="n">
        <v>24</v>
      </c>
      <c r="K113" s="15" t="n">
        <v>0</v>
      </c>
      <c r="L113">
        <f>J113 * K113</f>
        <v/>
      </c>
      <c r="M113" s="15" t="n">
        <v>0</v>
      </c>
      <c r="N113">
        <f>M113 * H113</f>
        <v/>
      </c>
    </row>
    <row r="114">
      <c r="A114" s="4" t="inlineStr">
        <is>
          <t>01.2023</t>
        </is>
      </c>
      <c r="B114" s="4" t="inlineStr">
        <is>
          <t>Cerdo</t>
        </is>
      </c>
      <c r="C114" s="4" t="inlineStr">
        <is>
          <t>Agro Europa</t>
        </is>
      </c>
      <c r="D114" s="4" t="n">
        <v>1022818</v>
      </c>
      <c r="E114" s="4" t="inlineStr">
        <is>
          <t>GO Lom Cent@ Bo Cj 5k AS</t>
        </is>
      </c>
      <c r="F114" s="4" t="inlineStr">
        <is>
          <t>Muestra</t>
        </is>
      </c>
      <c r="G114" s="4" t="inlineStr">
        <is>
          <t>agro europa1022818</t>
        </is>
      </c>
      <c r="H114" s="9" t="n">
        <v>70.44</v>
      </c>
      <c r="I114" t="n">
        <v>0</v>
      </c>
      <c r="J114" t="n">
        <v>24</v>
      </c>
      <c r="K114" s="15" t="n">
        <v>0</v>
      </c>
      <c r="L114">
        <f>J114 * K114</f>
        <v/>
      </c>
      <c r="M114" s="15" t="n">
        <v>0</v>
      </c>
      <c r="N114">
        <f>M114 * H114</f>
        <v/>
      </c>
    </row>
    <row r="115">
      <c r="A115" s="4" t="inlineStr">
        <is>
          <t>01.2023</t>
        </is>
      </c>
      <c r="B115" s="4" t="inlineStr">
        <is>
          <t>Cerdo</t>
        </is>
      </c>
      <c r="C115" s="4" t="inlineStr">
        <is>
          <t>Agro Europa</t>
        </is>
      </c>
      <c r="D115" s="4" t="n">
        <v>1022858</v>
      </c>
      <c r="E115" s="4" t="inlineStr">
        <is>
          <t>GO Lom Ctro 27@ Fi Cj 20k AS</t>
        </is>
      </c>
      <c r="F115" s="4" t="inlineStr">
        <is>
          <t>Lomo</t>
        </is>
      </c>
      <c r="G115" s="4" t="inlineStr">
        <is>
          <t>agro europa1022858</t>
        </is>
      </c>
      <c r="H115" s="9" t="n">
        <v>0</v>
      </c>
      <c r="I115" t="n">
        <v>0</v>
      </c>
      <c r="J115" t="n">
        <v>24</v>
      </c>
      <c r="K115" s="15" t="n">
        <v>0</v>
      </c>
      <c r="L115">
        <f>J115 * K115</f>
        <v/>
      </c>
      <c r="M115" s="15" t="n">
        <v>0</v>
      </c>
      <c r="N115">
        <f>M115 * H115</f>
        <v/>
      </c>
    </row>
    <row r="116">
      <c r="A116" s="4" t="inlineStr">
        <is>
          <t>01.2023</t>
        </is>
      </c>
      <c r="B116" s="4" t="inlineStr">
        <is>
          <t>Cerdo</t>
        </is>
      </c>
      <c r="C116" s="4" t="inlineStr">
        <is>
          <t>Agro Europa</t>
        </is>
      </c>
      <c r="D116" s="4" t="n">
        <v>1023477</v>
      </c>
      <c r="E116" s="4" t="inlineStr">
        <is>
          <t>GO UF Mucosa# Isotanque AS</t>
        </is>
      </c>
      <c r="F116" s="4" t="inlineStr">
        <is>
          <t>Subprod</t>
        </is>
      </c>
      <c r="G116" s="4" t="inlineStr">
        <is>
          <t>agro europa1023477</t>
        </is>
      </c>
      <c r="H116" s="9" t="n">
        <v>531400</v>
      </c>
      <c r="I116" t="n">
        <v>0</v>
      </c>
      <c r="J116" t="n">
        <v>24</v>
      </c>
      <c r="K116" s="15" t="n">
        <v>0</v>
      </c>
      <c r="L116">
        <f>J116 * K116</f>
        <v/>
      </c>
      <c r="M116" s="15" t="n">
        <v>0</v>
      </c>
      <c r="N116">
        <f>M116 * H116</f>
        <v/>
      </c>
    </row>
    <row r="117">
      <c r="A117" s="4" t="inlineStr">
        <is>
          <t>01.2023</t>
        </is>
      </c>
      <c r="B117" s="4" t="inlineStr">
        <is>
          <t>Cerdo</t>
        </is>
      </c>
      <c r="C117" s="4" t="inlineStr">
        <is>
          <t>Agro Mexico</t>
        </is>
      </c>
      <c r="D117" s="4" t="n">
        <v>1020845</v>
      </c>
      <c r="E117" s="4" t="inlineStr">
        <is>
          <t>GO Lom Vet 44@ Fi Cj 20k AS</t>
        </is>
      </c>
      <c r="F117" s="4" t="inlineStr">
        <is>
          <t>Lomo</t>
        </is>
      </c>
      <c r="G117" s="4" t="inlineStr">
        <is>
          <t>agro mexico1020845</t>
        </is>
      </c>
      <c r="H117" s="9" t="n">
        <v>0</v>
      </c>
      <c r="I117" t="n">
        <v>0</v>
      </c>
      <c r="J117" t="n">
        <v>24</v>
      </c>
      <c r="K117" s="15" t="n">
        <v>0</v>
      </c>
      <c r="L117">
        <f>J117 * K117</f>
        <v/>
      </c>
      <c r="M117" s="15" t="n">
        <v>0</v>
      </c>
      <c r="N117">
        <f>M117 * H117</f>
        <v/>
      </c>
    </row>
    <row r="118">
      <c r="A118" s="4" t="inlineStr">
        <is>
          <t>01.2023</t>
        </is>
      </c>
      <c r="B118" s="4" t="inlineStr">
        <is>
          <t>Cerdo</t>
        </is>
      </c>
      <c r="C118" s="4" t="inlineStr">
        <is>
          <t>Agro Mexico</t>
        </is>
      </c>
      <c r="D118" s="4" t="n">
        <v>1021020</v>
      </c>
      <c r="E118" s="4" t="inlineStr">
        <is>
          <t>GO Papda@ Bo Cj 20k AS</t>
        </is>
      </c>
      <c r="F118" s="4" t="inlineStr">
        <is>
          <t>Plancha</t>
        </is>
      </c>
      <c r="G118" s="4" t="inlineStr">
        <is>
          <t>agro mexico1021020</t>
        </is>
      </c>
      <c r="H118" s="9" t="n">
        <v>72043.58100000001</v>
      </c>
      <c r="I118" t="n">
        <v>0</v>
      </c>
      <c r="J118" t="n">
        <v>24</v>
      </c>
      <c r="K118" s="15" t="n">
        <v>0</v>
      </c>
      <c r="L118">
        <f>J118 * K118</f>
        <v/>
      </c>
      <c r="M118" s="15" t="n">
        <v>0</v>
      </c>
      <c r="N118">
        <f>M118 * H118</f>
        <v/>
      </c>
    </row>
    <row r="119">
      <c r="A119" s="4" t="inlineStr">
        <is>
          <t>01.2023</t>
        </is>
      </c>
      <c r="B119" s="4" t="inlineStr">
        <is>
          <t>Cerdo</t>
        </is>
      </c>
      <c r="C119" s="4" t="inlineStr">
        <is>
          <t>Agro Mexico</t>
        </is>
      </c>
      <c r="D119" s="4" t="n">
        <v>1021270</v>
      </c>
      <c r="E119" s="4" t="inlineStr">
        <is>
          <t>GO Forro Pal@ Bo Cj 20k AS</t>
        </is>
      </c>
      <c r="F119" s="4" t="inlineStr">
        <is>
          <t>Cueros</t>
        </is>
      </c>
      <c r="G119" s="4" t="inlineStr">
        <is>
          <t>agro mexico1021270</t>
        </is>
      </c>
      <c r="H119" s="9" t="n">
        <v>575938.702</v>
      </c>
      <c r="I119" t="n">
        <v>0</v>
      </c>
      <c r="J119" t="n">
        <v>24</v>
      </c>
      <c r="K119" s="15" t="n">
        <v>0</v>
      </c>
      <c r="L119">
        <f>J119 * K119</f>
        <v/>
      </c>
      <c r="M119" s="15" t="n">
        <v>0</v>
      </c>
      <c r="N119">
        <f>M119 * H119</f>
        <v/>
      </c>
    </row>
    <row r="120">
      <c r="A120" s="4" t="inlineStr">
        <is>
          <t>01.2023</t>
        </is>
      </c>
      <c r="B120" s="4" t="inlineStr">
        <is>
          <t>Cerdo</t>
        </is>
      </c>
      <c r="C120" s="4" t="inlineStr">
        <is>
          <t>Agro Mexico</t>
        </is>
      </c>
      <c r="D120" s="4" t="n">
        <v>1021272</v>
      </c>
      <c r="E120" s="4" t="inlineStr">
        <is>
          <t>GO Pna Forro@ Bo Cj 20k AS</t>
        </is>
      </c>
      <c r="F120" s="4" t="inlineStr">
        <is>
          <t>Cueros</t>
        </is>
      </c>
      <c r="G120" s="4" t="inlineStr">
        <is>
          <t>agro mexico1021272</t>
        </is>
      </c>
      <c r="H120" s="9" t="n">
        <v>432298.796</v>
      </c>
      <c r="I120" t="n">
        <v>0</v>
      </c>
      <c r="J120" t="n">
        <v>24</v>
      </c>
      <c r="K120" s="15" t="n">
        <v>0</v>
      </c>
      <c r="L120">
        <f>J120 * K120</f>
        <v/>
      </c>
      <c r="M120" s="15" t="n">
        <v>0</v>
      </c>
      <c r="N120">
        <f>M120 * H120</f>
        <v/>
      </c>
    </row>
    <row r="121">
      <c r="A121" s="4" t="inlineStr">
        <is>
          <t>01.2023</t>
        </is>
      </c>
      <c r="B121" s="4" t="inlineStr">
        <is>
          <t>Cerdo</t>
        </is>
      </c>
      <c r="C121" s="4" t="inlineStr">
        <is>
          <t>Agro Mexico</t>
        </is>
      </c>
      <c r="D121" s="4" t="n">
        <v>1021555</v>
      </c>
      <c r="E121" s="4" t="inlineStr">
        <is>
          <t>GO Grasa Desp Papda@ Cj 20k AS</t>
        </is>
      </c>
      <c r="F121" s="4" t="inlineStr">
        <is>
          <t>Grasas</t>
        </is>
      </c>
      <c r="G121" s="4" t="inlineStr">
        <is>
          <t>agro mexico1021555</t>
        </is>
      </c>
      <c r="H121" s="9" t="n">
        <v>263470.334</v>
      </c>
      <c r="I121" t="n">
        <v>0</v>
      </c>
      <c r="J121" t="n">
        <v>24</v>
      </c>
      <c r="K121" s="15" t="n">
        <v>0</v>
      </c>
      <c r="L121">
        <f>J121 * K121</f>
        <v/>
      </c>
      <c r="M121" s="15" t="n">
        <v>0</v>
      </c>
      <c r="N121">
        <f>M121 * H121</f>
        <v/>
      </c>
    </row>
    <row r="122">
      <c r="A122" s="4" t="inlineStr">
        <is>
          <t>01.2023</t>
        </is>
      </c>
      <c r="B122" s="4" t="inlineStr">
        <is>
          <t>Cerdo</t>
        </is>
      </c>
      <c r="C122" s="4" t="inlineStr">
        <is>
          <t>Agro Mexico</t>
        </is>
      </c>
      <c r="D122" s="4" t="n">
        <v>1021874</v>
      </c>
      <c r="E122" s="4" t="inlineStr">
        <is>
          <t>GO Gord chic@ Cj 20k AS</t>
        </is>
      </c>
      <c r="F122" s="4" t="inlineStr">
        <is>
          <t>Grasas</t>
        </is>
      </c>
      <c r="G122" s="4" t="inlineStr">
        <is>
          <t>agro mexico1021874</t>
        </is>
      </c>
      <c r="H122" s="9" t="n">
        <v>1008262.249</v>
      </c>
      <c r="I122" t="n">
        <v>0</v>
      </c>
      <c r="J122" t="n">
        <v>24</v>
      </c>
      <c r="K122" s="15" t="n">
        <v>0</v>
      </c>
      <c r="L122">
        <f>J122 * K122</f>
        <v/>
      </c>
      <c r="M122" s="15" t="n">
        <v>0</v>
      </c>
      <c r="N122">
        <f>M122 * H122</f>
        <v/>
      </c>
    </row>
    <row r="123">
      <c r="A123" s="4" t="inlineStr">
        <is>
          <t>01.2023</t>
        </is>
      </c>
      <c r="B123" s="4" t="inlineStr">
        <is>
          <t>Cerdo</t>
        </is>
      </c>
      <c r="C123" s="4" t="inlineStr">
        <is>
          <t>Agro Mexico</t>
        </is>
      </c>
      <c r="D123" s="4" t="n">
        <v>1023218</v>
      </c>
      <c r="E123" s="4" t="inlineStr">
        <is>
          <t>GO Estomago Pouch@ 20k AS</t>
        </is>
      </c>
      <c r="F123" s="4" t="inlineStr">
        <is>
          <t>Subprod</t>
        </is>
      </c>
      <c r="G123" s="4" t="inlineStr">
        <is>
          <t>agro mexico1023218</t>
        </is>
      </c>
      <c r="H123" s="9" t="n">
        <v>96000</v>
      </c>
      <c r="I123" t="n">
        <v>0</v>
      </c>
      <c r="J123" t="n">
        <v>24</v>
      </c>
      <c r="K123" s="15" t="n">
        <v>0</v>
      </c>
      <c r="L123">
        <f>J123 * K123</f>
        <v/>
      </c>
      <c r="M123" s="15" t="n">
        <v>0</v>
      </c>
      <c r="N123">
        <f>M123 * H123</f>
        <v/>
      </c>
    </row>
    <row r="124">
      <c r="A124" s="4" t="inlineStr">
        <is>
          <t>01.2023</t>
        </is>
      </c>
      <c r="B124" s="4" t="inlineStr">
        <is>
          <t>Cerdo</t>
        </is>
      </c>
      <c r="C124" s="4" t="inlineStr">
        <is>
          <t>Agro Mexico</t>
        </is>
      </c>
      <c r="D124" s="4" t="n">
        <v>1023219</v>
      </c>
      <c r="E124" s="4" t="inlineStr">
        <is>
          <t>GO PernilP@ Bo Cj 20k AS</t>
        </is>
      </c>
      <c r="F124" s="4" t="inlineStr">
        <is>
          <t>Pernil</t>
        </is>
      </c>
      <c r="G124" s="4" t="inlineStr">
        <is>
          <t>agro mexico1023219</t>
        </is>
      </c>
      <c r="H124" s="9" t="n">
        <v>0</v>
      </c>
      <c r="I124" t="n">
        <v>0</v>
      </c>
      <c r="J124" t="n">
        <v>24</v>
      </c>
      <c r="K124" s="15" t="n">
        <v>0</v>
      </c>
      <c r="L124">
        <f>J124 * K124</f>
        <v/>
      </c>
      <c r="M124" s="15" t="n">
        <v>0</v>
      </c>
      <c r="N124">
        <f>M124 * H124</f>
        <v/>
      </c>
    </row>
    <row r="125">
      <c r="A125" s="4" t="inlineStr">
        <is>
          <t>01.2023</t>
        </is>
      </c>
      <c r="B125" s="4" t="inlineStr">
        <is>
          <t>Cerdo</t>
        </is>
      </c>
      <c r="C125" s="4" t="inlineStr">
        <is>
          <t>Agro Mexico</t>
        </is>
      </c>
      <c r="D125" s="4" t="n">
        <v>1023302</v>
      </c>
      <c r="E125" s="4" t="inlineStr">
        <is>
          <t>GO Mantec@ Cj 20k AS</t>
        </is>
      </c>
      <c r="F125" s="4" t="inlineStr">
        <is>
          <t>Grasas</t>
        </is>
      </c>
      <c r="G125" s="4" t="inlineStr">
        <is>
          <t>agro mexico1023302</t>
        </is>
      </c>
      <c r="H125" s="9" t="n">
        <v>539960</v>
      </c>
      <c r="I125" t="n">
        <v>0</v>
      </c>
      <c r="J125" t="n">
        <v>24</v>
      </c>
      <c r="K125" s="15" t="n">
        <v>0</v>
      </c>
      <c r="L125">
        <f>J125 * K125</f>
        <v/>
      </c>
      <c r="M125" s="15" t="n">
        <v>0</v>
      </c>
      <c r="N125">
        <f>M125 * H125</f>
        <v/>
      </c>
    </row>
    <row r="126">
      <c r="A126" s="4" t="inlineStr">
        <is>
          <t>01.2023</t>
        </is>
      </c>
      <c r="B126" s="4" t="inlineStr">
        <is>
          <t>Cerdo</t>
        </is>
      </c>
      <c r="C126" s="4" t="inlineStr">
        <is>
          <t>Agro Mexico</t>
        </is>
      </c>
      <c r="D126" s="4" t="n">
        <v>1023318</v>
      </c>
      <c r="E126" s="4" t="inlineStr">
        <is>
          <t>GO Reco 80/20 @ Bo Cj 20k AS</t>
        </is>
      </c>
      <c r="F126" s="4" t="inlineStr">
        <is>
          <t>Recortes</t>
        </is>
      </c>
      <c r="G126" s="4" t="inlineStr">
        <is>
          <t>agro mexico1023318</t>
        </is>
      </c>
      <c r="H126" s="9" t="n">
        <v>168052.302</v>
      </c>
      <c r="I126" t="n">
        <v>0</v>
      </c>
      <c r="J126" t="n">
        <v>24</v>
      </c>
      <c r="K126" s="15" t="n">
        <v>0</v>
      </c>
      <c r="L126">
        <f>J126 * K126</f>
        <v/>
      </c>
      <c r="M126" s="15" t="n">
        <v>0</v>
      </c>
      <c r="N126">
        <f>M126 * H126</f>
        <v/>
      </c>
    </row>
    <row r="127">
      <c r="A127" s="4" t="inlineStr">
        <is>
          <t>01.2023</t>
        </is>
      </c>
      <c r="B127" s="4" t="inlineStr">
        <is>
          <t>Cerdo</t>
        </is>
      </c>
      <c r="C127" s="4" t="inlineStr">
        <is>
          <t>Agro Mexico</t>
        </is>
      </c>
      <c r="D127" s="4" t="n">
        <v>1023319</v>
      </c>
      <c r="E127" s="4" t="inlineStr">
        <is>
          <t>GO Reco 90/10 @ Bo Cj 20k AS</t>
        </is>
      </c>
      <c r="F127" s="4" t="inlineStr">
        <is>
          <t>Recortes</t>
        </is>
      </c>
      <c r="G127" s="4" t="inlineStr">
        <is>
          <t>agro mexico1023319</t>
        </is>
      </c>
      <c r="H127" s="9" t="n">
        <v>94720</v>
      </c>
      <c r="I127" t="n">
        <v>0</v>
      </c>
      <c r="J127" t="n">
        <v>24</v>
      </c>
      <c r="K127" s="15" t="n">
        <v>0</v>
      </c>
      <c r="L127">
        <f>J127 * K127</f>
        <v/>
      </c>
      <c r="M127" s="15" t="n">
        <v>0</v>
      </c>
      <c r="N127">
        <f>M127 * H127</f>
        <v/>
      </c>
    </row>
    <row r="128">
      <c r="A128" s="4" t="inlineStr">
        <is>
          <t>01.2023</t>
        </is>
      </c>
      <c r="B128" s="4" t="inlineStr">
        <is>
          <t>Cerdo</t>
        </is>
      </c>
      <c r="C128" s="4" t="inlineStr">
        <is>
          <t>Agro Mexico</t>
        </is>
      </c>
      <c r="D128" s="4" t="n">
        <v>1023324</v>
      </c>
      <c r="E128" s="4" t="inlineStr">
        <is>
          <t>GO PpPna 59@ Cj 20k AS</t>
        </is>
      </c>
      <c r="F128" s="4" t="inlineStr">
        <is>
          <t>Pierna</t>
        </is>
      </c>
      <c r="G128" s="4" t="inlineStr">
        <is>
          <t>agro mexico1023324</t>
        </is>
      </c>
      <c r="H128" s="9" t="n">
        <v>264007.046</v>
      </c>
      <c r="I128" t="n">
        <v>0</v>
      </c>
      <c r="J128" t="n">
        <v>24</v>
      </c>
      <c r="K128" s="15" t="n">
        <v>0</v>
      </c>
      <c r="L128">
        <f>J128 * K128</f>
        <v/>
      </c>
      <c r="M128" s="15" t="n">
        <v>0</v>
      </c>
      <c r="N128">
        <f>M128 * H128</f>
        <v/>
      </c>
    </row>
    <row r="129">
      <c r="A129" s="4" t="inlineStr">
        <is>
          <t>01.2023</t>
        </is>
      </c>
      <c r="B129" s="4" t="inlineStr">
        <is>
          <t>Cerdo</t>
        </is>
      </c>
      <c r="C129" s="4" t="inlineStr">
        <is>
          <t>Agro Mexico</t>
        </is>
      </c>
      <c r="D129" s="4" t="n">
        <v>1023343</v>
      </c>
      <c r="E129" s="4" t="inlineStr">
        <is>
          <t>GO Triming 60/40@ Bo Cj 20k AS</t>
        </is>
      </c>
      <c r="F129" s="4" t="inlineStr">
        <is>
          <t>Recortes</t>
        </is>
      </c>
      <c r="G129" s="4" t="inlineStr">
        <is>
          <t>agro mexico1023343</t>
        </is>
      </c>
      <c r="H129" s="9" t="n">
        <v>120089.259</v>
      </c>
      <c r="I129" t="n">
        <v>0</v>
      </c>
      <c r="J129" t="n">
        <v>24</v>
      </c>
      <c r="K129" s="15" t="n">
        <v>0</v>
      </c>
      <c r="L129">
        <f>J129 * K129</f>
        <v/>
      </c>
      <c r="M129" s="15" t="n">
        <v>0</v>
      </c>
      <c r="N129">
        <f>M129 * H129</f>
        <v/>
      </c>
    </row>
    <row r="130">
      <c r="A130" s="4" t="inlineStr">
        <is>
          <t>01.2023</t>
        </is>
      </c>
      <c r="B130" s="4" t="inlineStr">
        <is>
          <t>Cerdo</t>
        </is>
      </c>
      <c r="C130" s="4" t="inlineStr">
        <is>
          <t>Agro Mexico</t>
        </is>
      </c>
      <c r="D130" s="4" t="n">
        <v>1023421</v>
      </c>
      <c r="E130" s="4" t="inlineStr">
        <is>
          <t>GO Cos 79@ Bo Cj 20k AS</t>
        </is>
      </c>
      <c r="F130" s="4" t="inlineStr">
        <is>
          <t>Cost-Pec</t>
        </is>
      </c>
      <c r="G130" s="4" t="inlineStr">
        <is>
          <t>agro mexico1023421</t>
        </is>
      </c>
      <c r="H130" s="9" t="n">
        <v>0</v>
      </c>
      <c r="I130" t="n">
        <v>0</v>
      </c>
      <c r="J130" t="n">
        <v>24</v>
      </c>
      <c r="K130" s="15" t="n">
        <v>0</v>
      </c>
      <c r="L130">
        <f>J130 * K130</f>
        <v/>
      </c>
      <c r="M130" s="15" t="n">
        <v>0</v>
      </c>
      <c r="N130">
        <f>M130 * H130</f>
        <v/>
      </c>
    </row>
    <row r="131">
      <c r="A131" s="4" t="inlineStr">
        <is>
          <t>01.2023</t>
        </is>
      </c>
      <c r="B131" s="4" t="inlineStr">
        <is>
          <t>Cerdo</t>
        </is>
      </c>
      <c r="C131" s="4" t="inlineStr">
        <is>
          <t>Agro Mexico</t>
        </is>
      </c>
      <c r="D131" s="4" t="n">
        <v>1023432</v>
      </c>
      <c r="E131" s="4" t="inlineStr">
        <is>
          <t>GO PpPna 57@ Bo Cj AS</t>
        </is>
      </c>
      <c r="F131" s="4" t="inlineStr">
        <is>
          <t>Pierna</t>
        </is>
      </c>
      <c r="G131" s="4" t="inlineStr">
        <is>
          <t>agro mexico1023432</t>
        </is>
      </c>
      <c r="H131" s="9" t="n">
        <v>0</v>
      </c>
      <c r="I131" t="n">
        <v>0</v>
      </c>
      <c r="J131" t="n">
        <v>24</v>
      </c>
      <c r="K131" s="15" t="n">
        <v>0</v>
      </c>
      <c r="L131">
        <f>J131 * K131</f>
        <v/>
      </c>
      <c r="M131" s="15" t="n">
        <v>0</v>
      </c>
      <c r="N131">
        <f>M131 * H131</f>
        <v/>
      </c>
    </row>
    <row r="132">
      <c r="A132" s="4" t="inlineStr">
        <is>
          <t>01.2023</t>
        </is>
      </c>
      <c r="B132" s="4" t="inlineStr">
        <is>
          <t>Cerdo</t>
        </is>
      </c>
      <c r="C132" s="4" t="inlineStr">
        <is>
          <t>Agro Mexico</t>
        </is>
      </c>
      <c r="D132" s="4" t="n">
        <v>1023434</v>
      </c>
      <c r="E132" s="4" t="inlineStr">
        <is>
          <t>GO Cab Ent@ Cj 20k AS</t>
        </is>
      </c>
      <c r="F132" s="4" t="inlineStr">
        <is>
          <t>Cabeza</t>
        </is>
      </c>
      <c r="G132" s="4" t="inlineStr">
        <is>
          <t>agro mexico1023434</t>
        </is>
      </c>
      <c r="H132" s="9" t="n">
        <v>0</v>
      </c>
      <c r="I132" t="n">
        <v>0</v>
      </c>
      <c r="J132" t="n">
        <v>24</v>
      </c>
      <c r="K132" s="15" t="n">
        <v>0</v>
      </c>
      <c r="L132">
        <f>J132 * K132</f>
        <v/>
      </c>
      <c r="M132" s="15" t="n">
        <v>0</v>
      </c>
      <c r="N132">
        <f>M132 * H132</f>
        <v/>
      </c>
    </row>
    <row r="133">
      <c r="A133" s="4" t="inlineStr">
        <is>
          <t>01.2023</t>
        </is>
      </c>
      <c r="B133" s="4" t="inlineStr">
        <is>
          <t>Cerdo</t>
        </is>
      </c>
      <c r="C133" s="4" t="inlineStr">
        <is>
          <t>Agro Mexico</t>
        </is>
      </c>
      <c r="D133" s="4" t="n">
        <v>1023450</v>
      </c>
      <c r="E133" s="4" t="inlineStr">
        <is>
          <t>GO Chu Ctro@ Fi Cj 20k AS</t>
        </is>
      </c>
      <c r="F133" s="4" t="inlineStr">
        <is>
          <t>Chuleta</t>
        </is>
      </c>
      <c r="G133" s="4" t="inlineStr">
        <is>
          <t>agro mexico1023450</t>
        </is>
      </c>
      <c r="H133" s="9" t="n">
        <v>6088.619</v>
      </c>
      <c r="I133" t="n">
        <v>0</v>
      </c>
      <c r="J133" t="n">
        <v>24</v>
      </c>
      <c r="K133" s="15" t="n">
        <v>0</v>
      </c>
      <c r="L133">
        <f>J133 * K133</f>
        <v/>
      </c>
      <c r="M133" s="15" t="n">
        <v>0</v>
      </c>
      <c r="N133">
        <f>M133 * H133</f>
        <v/>
      </c>
    </row>
    <row r="134">
      <c r="A134" s="4" t="inlineStr">
        <is>
          <t>01.2023</t>
        </is>
      </c>
      <c r="B134" s="4" t="inlineStr">
        <is>
          <t>Cerdo</t>
        </is>
      </c>
      <c r="C134" s="4" t="inlineStr">
        <is>
          <t>Agro Sudamerica</t>
        </is>
      </c>
      <c r="D134" s="4" t="n">
        <v>1020017</v>
      </c>
      <c r="E134" s="4" t="inlineStr">
        <is>
          <t>GO Chu Ctro@ Fi Cj 20k AS</t>
        </is>
      </c>
      <c r="F134" s="4" t="inlineStr">
        <is>
          <t>Chuleta</t>
        </is>
      </c>
      <c r="G134" s="4" t="inlineStr">
        <is>
          <t>agro sudamerica1020017</t>
        </is>
      </c>
      <c r="H134" s="9" t="n">
        <v>23995.456</v>
      </c>
      <c r="I134" t="n">
        <v>0</v>
      </c>
      <c r="J134" t="n">
        <v>24</v>
      </c>
      <c r="K134" s="15" t="n">
        <v>0</v>
      </c>
      <c r="L134">
        <f>J134 * K134</f>
        <v/>
      </c>
      <c r="M134" s="15" t="n">
        <v>0</v>
      </c>
      <c r="N134">
        <f>M134 * H134</f>
        <v/>
      </c>
    </row>
    <row r="135">
      <c r="A135" s="4" t="inlineStr">
        <is>
          <t>01.2023</t>
        </is>
      </c>
      <c r="B135" s="4" t="inlineStr">
        <is>
          <t>Cerdo</t>
        </is>
      </c>
      <c r="C135" s="4" t="inlineStr">
        <is>
          <t>Agro Sudamerica</t>
        </is>
      </c>
      <c r="D135" s="4" t="n">
        <v>1020352</v>
      </c>
      <c r="E135" s="4" t="inlineStr">
        <is>
          <t>GO Cue 20@ Cj 20k AS</t>
        </is>
      </c>
      <c r="F135" s="4" t="inlineStr">
        <is>
          <t>Cueros</t>
        </is>
      </c>
      <c r="G135" s="4" t="inlineStr">
        <is>
          <t>agro sudamerica1020352</t>
        </is>
      </c>
      <c r="H135" s="9" t="n">
        <v>60180.508</v>
      </c>
      <c r="I135" t="n">
        <v>0</v>
      </c>
      <c r="J135" t="n">
        <v>24</v>
      </c>
      <c r="K135" s="15" t="n">
        <v>0</v>
      </c>
      <c r="L135">
        <f>J135 * K135</f>
        <v/>
      </c>
      <c r="M135" s="15" t="n">
        <v>0</v>
      </c>
      <c r="N135">
        <f>M135 * H135</f>
        <v/>
      </c>
    </row>
    <row r="136">
      <c r="A136" s="4" t="inlineStr">
        <is>
          <t>01.2023</t>
        </is>
      </c>
      <c r="B136" s="4" t="inlineStr">
        <is>
          <t>Cerdo</t>
        </is>
      </c>
      <c r="C136" s="4" t="inlineStr">
        <is>
          <t>Agro Sudamerica</t>
        </is>
      </c>
      <c r="D136" s="4" t="n">
        <v>1020367</v>
      </c>
      <c r="E136" s="4" t="inlineStr">
        <is>
          <t>GO Gord Lom Tocino@ Cj t-f AS</t>
        </is>
      </c>
      <c r="F136" s="4" t="inlineStr">
        <is>
          <t>Grasas</t>
        </is>
      </c>
      <c r="G136" s="4" t="inlineStr">
        <is>
          <t>agro sudamerica1020367</t>
        </is>
      </c>
      <c r="H136" s="9" t="n">
        <v>96287.236</v>
      </c>
      <c r="I136" t="n">
        <v>0</v>
      </c>
      <c r="J136" t="n">
        <v>24</v>
      </c>
      <c r="K136" s="15" t="n">
        <v>0</v>
      </c>
      <c r="L136">
        <f>J136 * K136</f>
        <v/>
      </c>
      <c r="M136" s="15" t="n">
        <v>0</v>
      </c>
      <c r="N136">
        <f>M136 * H136</f>
        <v/>
      </c>
    </row>
    <row r="137">
      <c r="A137" s="4" t="inlineStr">
        <is>
          <t>01.2023</t>
        </is>
      </c>
      <c r="B137" s="4" t="inlineStr">
        <is>
          <t>Cerdo</t>
        </is>
      </c>
      <c r="C137" s="4" t="inlineStr">
        <is>
          <t>Agro Sudamerica</t>
        </is>
      </c>
      <c r="D137" s="4" t="n">
        <v>1020412</v>
      </c>
      <c r="E137" s="4" t="inlineStr">
        <is>
          <t>GO Cne Long@ Cj t-f AS</t>
        </is>
      </c>
      <c r="F137" s="4" t="inlineStr">
        <is>
          <t>Recortes</t>
        </is>
      </c>
      <c r="G137" s="4" t="inlineStr">
        <is>
          <t>agro sudamerica1020412</t>
        </is>
      </c>
      <c r="H137" s="9" t="n">
        <v>96024.5</v>
      </c>
      <c r="I137" t="n">
        <v>0</v>
      </c>
      <c r="J137" t="n">
        <v>24</v>
      </c>
      <c r="K137" s="15" t="n">
        <v>0</v>
      </c>
      <c r="L137">
        <f>J137 * K137</f>
        <v/>
      </c>
      <c r="M137" s="15" t="n">
        <v>0</v>
      </c>
      <c r="N137">
        <f>M137 * H137</f>
        <v/>
      </c>
    </row>
    <row r="138">
      <c r="A138" s="4" t="inlineStr">
        <is>
          <t>01.2023</t>
        </is>
      </c>
      <c r="B138" s="4" t="inlineStr">
        <is>
          <t>Cerdo</t>
        </is>
      </c>
      <c r="C138" s="4" t="inlineStr">
        <is>
          <t>Agro Sudamerica</t>
        </is>
      </c>
      <c r="D138" s="4" t="n">
        <v>1020848</v>
      </c>
      <c r="E138" s="4" t="inlineStr">
        <is>
          <t>GO Lom Ctro 27@ Cj 20k AS</t>
        </is>
      </c>
      <c r="F138" s="4" t="inlineStr">
        <is>
          <t>Lomo</t>
        </is>
      </c>
      <c r="G138" s="4" t="inlineStr">
        <is>
          <t>agro sudamerica1020848</t>
        </is>
      </c>
      <c r="H138" s="9" t="n">
        <v>96008.916</v>
      </c>
      <c r="I138" t="n">
        <v>0</v>
      </c>
      <c r="J138" t="n">
        <v>24</v>
      </c>
      <c r="K138" s="15" t="n">
        <v>0</v>
      </c>
      <c r="L138">
        <f>J138 * K138</f>
        <v/>
      </c>
      <c r="M138" s="15" t="n">
        <v>0</v>
      </c>
      <c r="N138">
        <f>M138 * H138</f>
        <v/>
      </c>
    </row>
    <row r="139">
      <c r="A139" s="4" t="inlineStr">
        <is>
          <t>01.2023</t>
        </is>
      </c>
      <c r="B139" s="4" t="inlineStr">
        <is>
          <t>Cerdo</t>
        </is>
      </c>
      <c r="C139" s="4" t="inlineStr">
        <is>
          <t>Agro Sudamerica</t>
        </is>
      </c>
      <c r="D139" s="4" t="n">
        <v>1020886</v>
      </c>
      <c r="E139" s="4" t="inlineStr">
        <is>
          <t>GO Panc Tecl Nor@ Cj 20k AS</t>
        </is>
      </c>
      <c r="F139" s="4" t="inlineStr">
        <is>
          <t>Panceta</t>
        </is>
      </c>
      <c r="G139" s="4" t="inlineStr">
        <is>
          <t>agro sudamerica1020886</t>
        </is>
      </c>
      <c r="H139" s="9" t="n">
        <v>24810.752</v>
      </c>
      <c r="I139" t="n">
        <v>0</v>
      </c>
      <c r="J139" t="n">
        <v>24</v>
      </c>
      <c r="K139" s="15" t="n">
        <v>0</v>
      </c>
      <c r="L139">
        <f>J139 * K139</f>
        <v/>
      </c>
      <c r="M139" s="15" t="n">
        <v>0</v>
      </c>
      <c r="N139">
        <f>M139 * H139</f>
        <v/>
      </c>
    </row>
    <row r="140">
      <c r="A140" s="4" t="inlineStr">
        <is>
          <t>01.2023</t>
        </is>
      </c>
      <c r="B140" s="4" t="inlineStr">
        <is>
          <t>Cerdo</t>
        </is>
      </c>
      <c r="C140" s="4" t="inlineStr">
        <is>
          <t>Agro Sudamerica</t>
        </is>
      </c>
      <c r="D140" s="4" t="n">
        <v>1020944</v>
      </c>
      <c r="E140" s="4" t="inlineStr">
        <is>
          <t>GO PpPna 59@ Fi Cj 20k AS</t>
        </is>
      </c>
      <c r="F140" s="4" t="inlineStr">
        <is>
          <t>Pierna</t>
        </is>
      </c>
      <c r="G140" s="4" t="inlineStr">
        <is>
          <t>agro sudamerica1020944</t>
        </is>
      </c>
      <c r="H140" s="9" t="n">
        <v>503753.649</v>
      </c>
      <c r="I140" t="n">
        <v>0</v>
      </c>
      <c r="J140" t="n">
        <v>24</v>
      </c>
      <c r="K140" s="15" t="n">
        <v>0</v>
      </c>
      <c r="L140">
        <f>J140 * K140</f>
        <v/>
      </c>
      <c r="M140" s="15" t="n">
        <v>0</v>
      </c>
      <c r="N140">
        <f>M140 * H140</f>
        <v/>
      </c>
    </row>
    <row r="141">
      <c r="A141" s="4" t="inlineStr">
        <is>
          <t>01.2023</t>
        </is>
      </c>
      <c r="B141" s="4" t="inlineStr">
        <is>
          <t>Cerdo</t>
        </is>
      </c>
      <c r="C141" s="4" t="inlineStr">
        <is>
          <t>Agro Sudamerica</t>
        </is>
      </c>
      <c r="D141" s="4" t="n">
        <v>1021077</v>
      </c>
      <c r="E141" s="4" t="inlineStr">
        <is>
          <t>GO Gord chic@ Cj 20k AS</t>
        </is>
      </c>
      <c r="F141" s="4" t="inlineStr">
        <is>
          <t>Grasas</t>
        </is>
      </c>
      <c r="G141" s="4" t="inlineStr">
        <is>
          <t>agro sudamerica1021077</t>
        </is>
      </c>
      <c r="H141" s="9" t="n">
        <v>123730.88</v>
      </c>
      <c r="I141" t="n">
        <v>0</v>
      </c>
      <c r="J141" t="n">
        <v>24</v>
      </c>
      <c r="K141" s="15" t="n">
        <v>0</v>
      </c>
      <c r="L141">
        <f>J141 * K141</f>
        <v/>
      </c>
      <c r="M141" s="15" t="n">
        <v>0</v>
      </c>
      <c r="N141">
        <f>M141 * H141</f>
        <v/>
      </c>
    </row>
    <row r="142">
      <c r="A142" s="4" t="inlineStr">
        <is>
          <t>01.2023</t>
        </is>
      </c>
      <c r="B142" s="4" t="inlineStr">
        <is>
          <t>Cerdo</t>
        </is>
      </c>
      <c r="C142" s="4" t="inlineStr">
        <is>
          <t>Agro Sudamerica</t>
        </is>
      </c>
      <c r="D142" s="4" t="n">
        <v>1021105</v>
      </c>
      <c r="E142" s="4" t="inlineStr">
        <is>
          <t>GO Pulmon@ Cj 20k bca AS</t>
        </is>
      </c>
      <c r="F142" s="4" t="inlineStr">
        <is>
          <t>Subprod</t>
        </is>
      </c>
      <c r="G142" s="4" t="inlineStr">
        <is>
          <t>agro sudamerica1021105</t>
        </is>
      </c>
      <c r="H142" s="9" t="n">
        <v>15994.644</v>
      </c>
      <c r="I142" t="n">
        <v>0</v>
      </c>
      <c r="J142" t="n">
        <v>24</v>
      </c>
      <c r="K142" s="15" t="n">
        <v>0</v>
      </c>
      <c r="L142">
        <f>J142 * K142</f>
        <v/>
      </c>
      <c r="M142" s="15" t="n">
        <v>0</v>
      </c>
      <c r="N142">
        <f>M142 * H142</f>
        <v/>
      </c>
    </row>
    <row r="143">
      <c r="A143" s="4" t="inlineStr">
        <is>
          <t>01.2023</t>
        </is>
      </c>
      <c r="B143" s="4" t="inlineStr">
        <is>
          <t>Cerdo</t>
        </is>
      </c>
      <c r="C143" s="4" t="inlineStr">
        <is>
          <t>Agro Sudamerica</t>
        </is>
      </c>
      <c r="D143" s="4" t="n">
        <v>1021187</v>
      </c>
      <c r="E143" s="4" t="inlineStr">
        <is>
          <t>GO Cue Back@ Cj 20k t-f AS</t>
        </is>
      </c>
      <c r="F143" s="4" t="inlineStr">
        <is>
          <t>Cueros</t>
        </is>
      </c>
      <c r="G143" s="4" t="inlineStr">
        <is>
          <t>agro sudamerica1021187</t>
        </is>
      </c>
      <c r="H143" s="9" t="n">
        <v>26095.052</v>
      </c>
      <c r="I143" t="n">
        <v>0</v>
      </c>
      <c r="J143" t="n">
        <v>24</v>
      </c>
      <c r="K143" s="15" t="n">
        <v>0</v>
      </c>
      <c r="L143">
        <f>J143 * K143</f>
        <v/>
      </c>
      <c r="M143" s="15" t="n">
        <v>0</v>
      </c>
      <c r="N143">
        <f>M143 * H143</f>
        <v/>
      </c>
    </row>
    <row r="144">
      <c r="A144" s="4" t="inlineStr">
        <is>
          <t>01.2023</t>
        </is>
      </c>
      <c r="B144" s="4" t="inlineStr">
        <is>
          <t>Cerdo</t>
        </is>
      </c>
      <c r="C144" s="4" t="inlineStr">
        <is>
          <t>Agro Sudamerica</t>
        </is>
      </c>
      <c r="D144" s="4" t="n">
        <v>1021385</v>
      </c>
      <c r="E144" s="4" t="inlineStr">
        <is>
          <t>GO Cue granel Esp CC@ Cj 20k AS</t>
        </is>
      </c>
      <c r="F144" s="4" t="inlineStr">
        <is>
          <t>Cueros</t>
        </is>
      </c>
      <c r="G144" s="4" t="inlineStr">
        <is>
          <t>agro sudamerica1021385</t>
        </is>
      </c>
      <c r="H144" s="9" t="n">
        <v>95933.33199999999</v>
      </c>
      <c r="I144" t="n">
        <v>0</v>
      </c>
      <c r="J144" t="n">
        <v>24</v>
      </c>
      <c r="K144" s="15" t="n">
        <v>0</v>
      </c>
      <c r="L144">
        <f>J144 * K144</f>
        <v/>
      </c>
      <c r="M144" s="15" t="n">
        <v>0</v>
      </c>
      <c r="N144">
        <f>M144 * H144</f>
        <v/>
      </c>
    </row>
    <row r="145">
      <c r="A145" s="4" t="inlineStr">
        <is>
          <t>01.2023</t>
        </is>
      </c>
      <c r="B145" s="4" t="inlineStr">
        <is>
          <t>Cerdo</t>
        </is>
      </c>
      <c r="C145" s="4" t="inlineStr">
        <is>
          <t>Agro Sudamerica</t>
        </is>
      </c>
      <c r="D145" s="4" t="n">
        <v>1021976</v>
      </c>
      <c r="E145" s="4" t="inlineStr">
        <is>
          <t>GO PpPal 77@ Cj 20k AS</t>
        </is>
      </c>
      <c r="F145" s="4" t="inlineStr">
        <is>
          <t>Paleta</t>
        </is>
      </c>
      <c r="G145" s="4" t="inlineStr">
        <is>
          <t>agro sudamerica1021976</t>
        </is>
      </c>
      <c r="H145" s="9" t="n">
        <v>397174.236</v>
      </c>
      <c r="I145" t="n">
        <v>0</v>
      </c>
      <c r="J145" t="n">
        <v>24</v>
      </c>
      <c r="K145" s="15" t="n">
        <v>0</v>
      </c>
      <c r="L145">
        <f>J145 * K145</f>
        <v/>
      </c>
      <c r="M145" s="15" t="n">
        <v>0</v>
      </c>
      <c r="N145">
        <f>M145 * H145</f>
        <v/>
      </c>
    </row>
    <row r="146">
      <c r="A146" s="4" t="inlineStr">
        <is>
          <t>01.2023</t>
        </is>
      </c>
      <c r="B146" s="4" t="inlineStr">
        <is>
          <t>Cerdo</t>
        </is>
      </c>
      <c r="C146" s="4" t="inlineStr">
        <is>
          <t>Agro Sudamerica</t>
        </is>
      </c>
      <c r="D146" s="4" t="n">
        <v>1022102</v>
      </c>
      <c r="E146" s="4" t="inlineStr">
        <is>
          <t>GO Pecho S/cue K@ Cj 20k AS</t>
        </is>
      </c>
      <c r="F146" s="4" t="inlineStr">
        <is>
          <t>Cost-Pec</t>
        </is>
      </c>
      <c r="G146" s="4" t="inlineStr">
        <is>
          <t>agro sudamerica1022102</t>
        </is>
      </c>
      <c r="H146" s="9" t="n">
        <v>11999.2</v>
      </c>
      <c r="I146" t="n">
        <v>0</v>
      </c>
      <c r="J146" t="n">
        <v>24</v>
      </c>
      <c r="K146" s="15" t="n">
        <v>0</v>
      </c>
      <c r="L146">
        <f>J146 * K146</f>
        <v/>
      </c>
      <c r="M146" s="15" t="n">
        <v>0</v>
      </c>
      <c r="N146">
        <f>M146 * H146</f>
        <v/>
      </c>
    </row>
    <row r="147">
      <c r="A147" s="4" t="inlineStr">
        <is>
          <t>01.2023</t>
        </is>
      </c>
      <c r="B147" s="4" t="inlineStr">
        <is>
          <t>Cerdo</t>
        </is>
      </c>
      <c r="C147" s="4" t="inlineStr">
        <is>
          <t>Agro Sudamerica</t>
        </is>
      </c>
      <c r="D147" s="4" t="n">
        <v>1022149</v>
      </c>
      <c r="E147" s="4" t="inlineStr">
        <is>
          <t>GO Plancha Rebaje Ent@ Cj 20k AS</t>
        </is>
      </c>
      <c r="F147" s="4" t="inlineStr">
        <is>
          <t>Plancha</t>
        </is>
      </c>
      <c r="G147" s="4" t="inlineStr">
        <is>
          <t>agro sudamerica1022149</t>
        </is>
      </c>
      <c r="H147" s="9" t="n">
        <v>48135.004</v>
      </c>
      <c r="I147" t="n">
        <v>0</v>
      </c>
      <c r="J147" t="n">
        <v>24</v>
      </c>
      <c r="K147" s="15" t="n">
        <v>0</v>
      </c>
      <c r="L147">
        <f>J147 * K147</f>
        <v/>
      </c>
      <c r="M147" s="15" t="n">
        <v>0</v>
      </c>
      <c r="N147">
        <f>M147 * H147</f>
        <v/>
      </c>
    </row>
    <row r="148">
      <c r="A148" s="4" t="inlineStr">
        <is>
          <t>01.2023</t>
        </is>
      </c>
      <c r="B148" s="4" t="inlineStr">
        <is>
          <t>Cerdo</t>
        </is>
      </c>
      <c r="C148" s="4" t="inlineStr">
        <is>
          <t>Agro Sudamerica</t>
        </is>
      </c>
      <c r="D148" s="4" t="n">
        <v>1022150</v>
      </c>
      <c r="E148" s="4" t="inlineStr">
        <is>
          <t>GO Gord chic@ Cj 20k AS</t>
        </is>
      </c>
      <c r="F148" s="4" t="inlineStr">
        <is>
          <t>Grasas</t>
        </is>
      </c>
      <c r="G148" s="4" t="inlineStr">
        <is>
          <t>agro sudamerica1022150</t>
        </is>
      </c>
      <c r="H148" s="9" t="n">
        <v>3768.64</v>
      </c>
      <c r="I148" t="n">
        <v>0</v>
      </c>
      <c r="J148" t="n">
        <v>24</v>
      </c>
      <c r="K148" s="15" t="n">
        <v>0</v>
      </c>
      <c r="L148">
        <f>J148 * K148</f>
        <v/>
      </c>
      <c r="M148" s="15" t="n">
        <v>0</v>
      </c>
      <c r="N148">
        <f>M148 * H148</f>
        <v/>
      </c>
    </row>
    <row r="149">
      <c r="A149" s="4" t="inlineStr">
        <is>
          <t>01.2023</t>
        </is>
      </c>
      <c r="B149" s="4" t="inlineStr">
        <is>
          <t>Cerdo</t>
        </is>
      </c>
      <c r="C149" s="4" t="inlineStr">
        <is>
          <t>Agro Sudamerica</t>
        </is>
      </c>
      <c r="D149" s="4" t="n">
        <v>1022709</v>
      </c>
      <c r="E149" s="4" t="inlineStr">
        <is>
          <t>GO PpPna 57@ Bo Cj AS</t>
        </is>
      </c>
      <c r="F149" s="4" t="inlineStr">
        <is>
          <t>Pierna</t>
        </is>
      </c>
      <c r="G149" s="4" t="inlineStr">
        <is>
          <t>agro sudamerica1022709</t>
        </is>
      </c>
      <c r="H149" s="9" t="n">
        <v>255038.664</v>
      </c>
      <c r="I149" t="n">
        <v>0</v>
      </c>
      <c r="J149" t="n">
        <v>24</v>
      </c>
      <c r="K149" s="15" t="n">
        <v>0</v>
      </c>
      <c r="L149">
        <f>J149 * K149</f>
        <v/>
      </c>
      <c r="M149" s="15" t="n">
        <v>0</v>
      </c>
      <c r="N149">
        <f>M149 * H149</f>
        <v/>
      </c>
    </row>
    <row r="150">
      <c r="A150" s="4" t="inlineStr">
        <is>
          <t>01.2023</t>
        </is>
      </c>
      <c r="B150" s="4" t="inlineStr">
        <is>
          <t>Cerdo</t>
        </is>
      </c>
      <c r="C150" s="4" t="inlineStr">
        <is>
          <t>Agro Sudamerica</t>
        </is>
      </c>
      <c r="D150" s="4" t="n">
        <v>1022847</v>
      </c>
      <c r="E150" s="4" t="inlineStr">
        <is>
          <t>GO Cne Falda Pan@ CJ 20k AS</t>
        </is>
      </c>
      <c r="F150" s="4" t="inlineStr">
        <is>
          <t>Panceta</t>
        </is>
      </c>
      <c r="G150" s="4" t="inlineStr">
        <is>
          <t>agro sudamerica1022847</t>
        </is>
      </c>
      <c r="H150" s="9" t="n">
        <v>51926.916</v>
      </c>
      <c r="I150" t="n">
        <v>0</v>
      </c>
      <c r="J150" t="n">
        <v>24</v>
      </c>
      <c r="K150" s="15" t="n">
        <v>0</v>
      </c>
      <c r="L150">
        <f>J150 * K150</f>
        <v/>
      </c>
      <c r="M150" s="15" t="n">
        <v>0</v>
      </c>
      <c r="N150">
        <f>M150 * H150</f>
        <v/>
      </c>
    </row>
    <row r="151">
      <c r="A151" s="4" t="inlineStr">
        <is>
          <t>01.2023</t>
        </is>
      </c>
      <c r="B151" s="4" t="inlineStr">
        <is>
          <t>Cerdo</t>
        </is>
      </c>
      <c r="C151" s="4" t="inlineStr">
        <is>
          <t>Agro Sudamerica</t>
        </is>
      </c>
      <c r="D151" s="4" t="n">
        <v>1023433</v>
      </c>
      <c r="E151" s="4" t="inlineStr">
        <is>
          <t>GO Papda Cab@ Cj 20k AS</t>
        </is>
      </c>
      <c r="F151" s="4" t="inlineStr">
        <is>
          <t>Plancha</t>
        </is>
      </c>
      <c r="G151" s="4" t="inlineStr">
        <is>
          <t>agro sudamerica1023433</t>
        </is>
      </c>
      <c r="H151" s="9" t="n">
        <v>176045.98</v>
      </c>
      <c r="I151" t="n">
        <v>0</v>
      </c>
      <c r="J151" t="n">
        <v>24</v>
      </c>
      <c r="K151" s="15" t="n">
        <v>0</v>
      </c>
      <c r="L151">
        <f>J151 * K151</f>
        <v/>
      </c>
      <c r="M151" s="15" t="n">
        <v>0</v>
      </c>
      <c r="N151">
        <f>M151 * H151</f>
        <v/>
      </c>
    </row>
    <row r="152">
      <c r="A152" s="4" t="inlineStr">
        <is>
          <t>01.2023</t>
        </is>
      </c>
      <c r="B152" s="4" t="inlineStr">
        <is>
          <t>Cerdo</t>
        </is>
      </c>
      <c r="C152" s="4" t="inlineStr">
        <is>
          <t>Agrosuper Asia</t>
        </is>
      </c>
      <c r="D152" s="4" t="n">
        <v>1020860</v>
      </c>
      <c r="E152" s="4" t="inlineStr">
        <is>
          <t>GO Lom Vet@ Cj 12k AK</t>
        </is>
      </c>
      <c r="F152" s="4" t="inlineStr">
        <is>
          <t>Lomo</t>
        </is>
      </c>
      <c r="G152" s="4" t="inlineStr">
        <is>
          <t>agrosuper asia1020860</t>
        </is>
      </c>
      <c r="H152" s="9" t="n">
        <v>88008.484</v>
      </c>
      <c r="I152" t="n">
        <v>0</v>
      </c>
      <c r="J152" t="n">
        <v>24</v>
      </c>
      <c r="K152" s="15" t="n">
        <v>0</v>
      </c>
      <c r="L152">
        <f>J152 * K152</f>
        <v/>
      </c>
      <c r="M152" s="15" t="n">
        <v>0</v>
      </c>
      <c r="N152">
        <f>M152 * H152</f>
        <v/>
      </c>
    </row>
    <row r="153">
      <c r="A153" s="4" t="inlineStr">
        <is>
          <t>01.2023</t>
        </is>
      </c>
      <c r="B153" s="4" t="inlineStr">
        <is>
          <t>Cerdo</t>
        </is>
      </c>
      <c r="C153" s="4" t="inlineStr">
        <is>
          <t>Agrosuper Asia</t>
        </is>
      </c>
      <c r="D153" s="4" t="n">
        <v>1020861</v>
      </c>
      <c r="E153" s="4" t="inlineStr">
        <is>
          <t>GO Lom Vet@ Cj 12k TJ</t>
        </is>
      </c>
      <c r="F153" s="4" t="inlineStr">
        <is>
          <t>Lomo</t>
        </is>
      </c>
      <c r="G153" s="4" t="inlineStr">
        <is>
          <t>agrosuper asia1020861</t>
        </is>
      </c>
      <c r="H153" s="9" t="n">
        <v>22007.432</v>
      </c>
      <c r="I153" t="n">
        <v>0</v>
      </c>
      <c r="J153" t="n">
        <v>24</v>
      </c>
      <c r="K153" s="15" t="n">
        <v>0</v>
      </c>
      <c r="L153">
        <f>J153 * K153</f>
        <v/>
      </c>
      <c r="M153" s="15" t="n">
        <v>0</v>
      </c>
      <c r="N153">
        <f>M153 * H153</f>
        <v/>
      </c>
    </row>
    <row r="154">
      <c r="A154" s="4" t="inlineStr">
        <is>
          <t>01.2023</t>
        </is>
      </c>
      <c r="B154" s="4" t="inlineStr">
        <is>
          <t>Cerdo</t>
        </is>
      </c>
      <c r="C154" s="4" t="inlineStr">
        <is>
          <t>Agrosuper Asia</t>
        </is>
      </c>
      <c r="D154" s="4" t="n">
        <v>1021156</v>
      </c>
      <c r="E154" s="4" t="inlineStr">
        <is>
          <t>GO Hso Pecho@ Cj Lom Vet TJ</t>
        </is>
      </c>
      <c r="F154" s="4" t="inlineStr">
        <is>
          <t>Huesos</t>
        </is>
      </c>
      <c r="G154" s="4" t="inlineStr">
        <is>
          <t>agrosuper asia1021156</t>
        </is>
      </c>
      <c r="H154" s="9" t="n">
        <v>96000</v>
      </c>
      <c r="I154" t="n">
        <v>0</v>
      </c>
      <c r="J154" t="n">
        <v>24</v>
      </c>
      <c r="K154" s="15" t="n">
        <v>0</v>
      </c>
      <c r="L154">
        <f>J154 * K154</f>
        <v/>
      </c>
      <c r="M154" s="15" t="n">
        <v>0</v>
      </c>
      <c r="N154">
        <f>M154 * H154</f>
        <v/>
      </c>
    </row>
    <row r="155">
      <c r="A155" s="4" t="inlineStr">
        <is>
          <t>01.2023</t>
        </is>
      </c>
      <c r="B155" s="4" t="inlineStr">
        <is>
          <t>Cerdo</t>
        </is>
      </c>
      <c r="C155" s="4" t="inlineStr">
        <is>
          <t>Agrosuper Asia</t>
        </is>
      </c>
      <c r="D155" s="4" t="n">
        <v>1021655</v>
      </c>
      <c r="E155" s="4" t="inlineStr">
        <is>
          <t>GO Estómago Pouch@ Bo Cj 10k AS</t>
        </is>
      </c>
      <c r="F155" s="4" t="inlineStr">
        <is>
          <t>Subprod</t>
        </is>
      </c>
      <c r="G155" s="4" t="inlineStr">
        <is>
          <t>agrosuper asia1021655</t>
        </is>
      </c>
      <c r="H155" s="9" t="n">
        <v>96000</v>
      </c>
      <c r="I155" t="n">
        <v>0</v>
      </c>
      <c r="J155" t="n">
        <v>24</v>
      </c>
      <c r="K155" s="15" t="n">
        <v>0</v>
      </c>
      <c r="L155">
        <f>J155 * K155</f>
        <v/>
      </c>
      <c r="M155" s="15" t="n">
        <v>0</v>
      </c>
      <c r="N155">
        <f>M155 * H155</f>
        <v/>
      </c>
    </row>
    <row r="156">
      <c r="A156" s="4" t="inlineStr">
        <is>
          <t>01.2023</t>
        </is>
      </c>
      <c r="B156" s="4" t="inlineStr">
        <is>
          <t>Cerdo</t>
        </is>
      </c>
      <c r="C156" s="4" t="inlineStr">
        <is>
          <t>Agrosuper Asia</t>
        </is>
      </c>
      <c r="D156" s="4" t="n">
        <v>1021664</v>
      </c>
      <c r="E156" s="4" t="inlineStr">
        <is>
          <t>GO Pecho S/cue K@ Cj 20k TJ</t>
        </is>
      </c>
      <c r="F156" s="4" t="inlineStr">
        <is>
          <t>Cost-Pec</t>
        </is>
      </c>
      <c r="G156" s="4" t="inlineStr">
        <is>
          <t>agrosuper asia1021664</t>
        </is>
      </c>
      <c r="H156" s="9" t="n">
        <v>87780.416</v>
      </c>
      <c r="I156" t="n">
        <v>0</v>
      </c>
      <c r="J156" t="n">
        <v>24</v>
      </c>
      <c r="K156" s="15" t="n">
        <v>0</v>
      </c>
      <c r="L156">
        <f>J156 * K156</f>
        <v/>
      </c>
      <c r="M156" s="15" t="n">
        <v>0</v>
      </c>
      <c r="N156">
        <f>M156 * H156</f>
        <v/>
      </c>
    </row>
    <row r="157">
      <c r="A157" s="4" t="inlineStr">
        <is>
          <t>01.2023</t>
        </is>
      </c>
      <c r="B157" s="4" t="inlineStr">
        <is>
          <t>Cerdo</t>
        </is>
      </c>
      <c r="C157" s="4" t="inlineStr">
        <is>
          <t>Agrosuper Asia</t>
        </is>
      </c>
      <c r="D157" s="4" t="n">
        <v>1021665</v>
      </c>
      <c r="E157" s="4" t="inlineStr">
        <is>
          <t>GO Pecho S/cue K@ Cj 20k AK</t>
        </is>
      </c>
      <c r="F157" s="4" t="inlineStr">
        <is>
          <t>Cost-Pec</t>
        </is>
      </c>
      <c r="G157" s="4" t="inlineStr">
        <is>
          <t>agrosuper asia1021665</t>
        </is>
      </c>
      <c r="H157" s="9" t="n">
        <v>111668.402</v>
      </c>
      <c r="I157" t="n">
        <v>0</v>
      </c>
      <c r="J157" t="n">
        <v>24</v>
      </c>
      <c r="K157" s="15" t="n">
        <v>0</v>
      </c>
      <c r="L157">
        <f>J157 * K157</f>
        <v/>
      </c>
      <c r="M157" s="15" t="n">
        <v>0</v>
      </c>
      <c r="N157">
        <f>M157 * H157</f>
        <v/>
      </c>
    </row>
    <row r="158">
      <c r="A158" s="4" t="inlineStr">
        <is>
          <t>01.2023</t>
        </is>
      </c>
      <c r="B158" s="4" t="inlineStr">
        <is>
          <t>Cerdo</t>
        </is>
      </c>
      <c r="C158" s="4" t="inlineStr">
        <is>
          <t>Agrosuper Asia</t>
        </is>
      </c>
      <c r="D158" s="4" t="n">
        <v>1022182</v>
      </c>
      <c r="E158" s="4" t="inlineStr">
        <is>
          <t>GO BB Ribs 20-24 oz@ Cj 10k AS</t>
        </is>
      </c>
      <c r="F158" s="4" t="inlineStr">
        <is>
          <t>Chuleta</t>
        </is>
      </c>
      <c r="G158" s="4" t="inlineStr">
        <is>
          <t>agrosuper asia1022182</t>
        </is>
      </c>
      <c r="H158" s="9" t="n">
        <v>88000</v>
      </c>
      <c r="I158" t="n">
        <v>0</v>
      </c>
      <c r="J158" t="n">
        <v>24</v>
      </c>
      <c r="K158" s="15" t="n">
        <v>0</v>
      </c>
      <c r="L158">
        <f>J158 * K158</f>
        <v/>
      </c>
      <c r="M158" s="15" t="n">
        <v>0</v>
      </c>
      <c r="N158">
        <f>M158 * H158</f>
        <v/>
      </c>
    </row>
    <row r="159">
      <c r="A159" s="4" t="inlineStr">
        <is>
          <t>01.2023</t>
        </is>
      </c>
      <c r="B159" s="4" t="inlineStr">
        <is>
          <t>Cerdo</t>
        </is>
      </c>
      <c r="C159" s="4" t="inlineStr">
        <is>
          <t>Agrosuper Asia</t>
        </is>
      </c>
      <c r="D159" s="4" t="n">
        <v>1022885</v>
      </c>
      <c r="E159" s="4" t="inlineStr">
        <is>
          <t>GO Panc S/cue@ Cj Panc TJ</t>
        </is>
      </c>
      <c r="F159" s="4" t="inlineStr">
        <is>
          <t>Panceta</t>
        </is>
      </c>
      <c r="G159" s="4" t="inlineStr">
        <is>
          <t>agrosuper asia1022885</t>
        </is>
      </c>
      <c r="H159" s="9" t="n">
        <v>88032.75199999999</v>
      </c>
      <c r="I159" t="n">
        <v>0</v>
      </c>
      <c r="J159" t="n">
        <v>24</v>
      </c>
      <c r="K159" s="15" t="n">
        <v>0</v>
      </c>
      <c r="L159">
        <f>J159 * K159</f>
        <v/>
      </c>
      <c r="M159" s="15" t="n">
        <v>0</v>
      </c>
      <c r="N159">
        <f>M159 * H159</f>
        <v/>
      </c>
    </row>
    <row r="160">
      <c r="A160" s="4" t="inlineStr">
        <is>
          <t>01.2023</t>
        </is>
      </c>
      <c r="B160" s="4" t="inlineStr">
        <is>
          <t>Cerdo</t>
        </is>
      </c>
      <c r="C160" s="4" t="inlineStr">
        <is>
          <t>Agrosuper Asia</t>
        </is>
      </c>
      <c r="D160" s="4" t="n">
        <v>1022887</v>
      </c>
      <c r="E160" s="4" t="inlineStr">
        <is>
          <t>GO Panc S/cue@ Cj Panc AK</t>
        </is>
      </c>
      <c r="F160" s="4" t="inlineStr">
        <is>
          <t>Panceta</t>
        </is>
      </c>
      <c r="G160" s="4" t="inlineStr">
        <is>
          <t>agrosuper asia1022887</t>
        </is>
      </c>
      <c r="H160" s="9" t="n">
        <v>528124.8199999999</v>
      </c>
      <c r="I160" t="n">
        <v>0</v>
      </c>
      <c r="J160" t="n">
        <v>24</v>
      </c>
      <c r="K160" s="15" t="n">
        <v>0</v>
      </c>
      <c r="L160">
        <f>J160 * K160</f>
        <v/>
      </c>
      <c r="M160" s="15" t="n">
        <v>0</v>
      </c>
      <c r="N160">
        <f>M160 * H160</f>
        <v/>
      </c>
    </row>
    <row r="161">
      <c r="A161" s="4" t="inlineStr">
        <is>
          <t>01.2023</t>
        </is>
      </c>
      <c r="B161" s="4" t="inlineStr">
        <is>
          <t>Cerdo</t>
        </is>
      </c>
      <c r="C161" s="4" t="inlineStr">
        <is>
          <t>Agrosuper Asia</t>
        </is>
      </c>
      <c r="D161" s="4" t="n">
        <v>1022930</v>
      </c>
      <c r="E161" s="4" t="inlineStr">
        <is>
          <t>GO Panc S/cue Hem@ Cj Panc TJ AS</t>
        </is>
      </c>
      <c r="F161" s="4" t="inlineStr">
        <is>
          <t>Panceta</t>
        </is>
      </c>
      <c r="G161" s="4" t="inlineStr">
        <is>
          <t>agrosuper asia1022930</t>
        </is>
      </c>
      <c r="H161" s="9" t="n">
        <v>88037.372</v>
      </c>
      <c r="I161" t="n">
        <v>0</v>
      </c>
      <c r="J161" t="n">
        <v>24</v>
      </c>
      <c r="K161" s="15" t="n">
        <v>0</v>
      </c>
      <c r="L161">
        <f>J161 * K161</f>
        <v/>
      </c>
      <c r="M161" s="15" t="n">
        <v>0</v>
      </c>
      <c r="N161">
        <f>M161 * H161</f>
        <v/>
      </c>
    </row>
    <row r="162">
      <c r="A162" s="4" t="inlineStr">
        <is>
          <t>01.2023</t>
        </is>
      </c>
      <c r="B162" s="4" t="inlineStr">
        <is>
          <t>Cerdo</t>
        </is>
      </c>
      <c r="C162" s="4" t="inlineStr">
        <is>
          <t>Agrosuper Asia</t>
        </is>
      </c>
      <c r="D162" s="4" t="n">
        <v>1023037</v>
      </c>
      <c r="E162" s="4" t="inlineStr">
        <is>
          <t>GO Panc S/cue@ Cj Panc 16k AS</t>
        </is>
      </c>
      <c r="F162" s="4" t="inlineStr">
        <is>
          <t>Panceta</t>
        </is>
      </c>
      <c r="G162" s="4" t="inlineStr">
        <is>
          <t>agrosuper asia1023037</t>
        </is>
      </c>
      <c r="H162" s="9" t="n">
        <v>264138.992</v>
      </c>
      <c r="I162" t="n">
        <v>0</v>
      </c>
      <c r="J162" t="n">
        <v>24</v>
      </c>
      <c r="K162" s="15" t="n">
        <v>0</v>
      </c>
      <c r="L162">
        <f>J162 * K162</f>
        <v/>
      </c>
      <c r="M162" s="15" t="n">
        <v>0</v>
      </c>
      <c r="N162">
        <f>M162 * H162</f>
        <v/>
      </c>
    </row>
    <row r="163">
      <c r="A163" s="4" t="inlineStr">
        <is>
          <t>01.2023</t>
        </is>
      </c>
      <c r="B163" s="4" t="inlineStr">
        <is>
          <t>Cerdo</t>
        </is>
      </c>
      <c r="C163" s="4" t="inlineStr">
        <is>
          <t>Agrosuper Asia</t>
        </is>
      </c>
      <c r="D163" s="4" t="n">
        <v>1023283</v>
      </c>
      <c r="E163" s="4" t="inlineStr">
        <is>
          <t>GO Grasa Chaleco@ Cj 10k AS</t>
        </is>
      </c>
      <c r="F163" s="4" t="inlineStr">
        <is>
          <t>Subprod</t>
        </is>
      </c>
      <c r="G163" s="4" t="inlineStr">
        <is>
          <t>agrosuper asia1023283</t>
        </is>
      </c>
      <c r="H163" s="9" t="n">
        <v>739.4880000000001</v>
      </c>
      <c r="I163" t="n">
        <v>0</v>
      </c>
      <c r="J163" t="n">
        <v>24</v>
      </c>
      <c r="K163" s="15" t="n">
        <v>0</v>
      </c>
      <c r="L163">
        <f>J163 * K163</f>
        <v/>
      </c>
      <c r="M163" s="15" t="n">
        <v>0</v>
      </c>
      <c r="N163">
        <f>M163 * H163</f>
        <v/>
      </c>
    </row>
    <row r="164">
      <c r="A164" s="4" t="inlineStr">
        <is>
          <t>01.2023</t>
        </is>
      </c>
      <c r="B164" s="4" t="inlineStr">
        <is>
          <t>Cerdo</t>
        </is>
      </c>
      <c r="C164" s="4" t="inlineStr">
        <is>
          <t>Agrosuper Asia</t>
        </is>
      </c>
      <c r="D164" s="4" t="n">
        <v>1023305</v>
      </c>
      <c r="E164" s="4" t="inlineStr">
        <is>
          <t>GO UF Mucosa # Isotanque AS</t>
        </is>
      </c>
      <c r="F164" s="4" t="inlineStr">
        <is>
          <t>Subprod</t>
        </is>
      </c>
      <c r="G164" s="4" t="inlineStr">
        <is>
          <t>agrosuper asia1023305</t>
        </is>
      </c>
      <c r="H164" s="9" t="n">
        <v>157.88</v>
      </c>
      <c r="I164" t="n">
        <v>0</v>
      </c>
      <c r="J164" t="n">
        <v>24</v>
      </c>
      <c r="K164" s="15" t="n">
        <v>0</v>
      </c>
      <c r="L164">
        <f>J164 * K164</f>
        <v/>
      </c>
      <c r="M164" s="15" t="n">
        <v>0</v>
      </c>
      <c r="N164">
        <f>M164 * H164</f>
        <v/>
      </c>
    </row>
    <row r="165">
      <c r="A165" s="4" t="inlineStr">
        <is>
          <t>01.2023</t>
        </is>
      </c>
      <c r="B165" s="4" t="inlineStr">
        <is>
          <t>Cerdo</t>
        </is>
      </c>
      <c r="C165" s="4" t="inlineStr">
        <is>
          <t>Agrosuper Brasil</t>
        </is>
      </c>
      <c r="D165" s="4" t="n">
        <v>1021864</v>
      </c>
      <c r="E165" s="4" t="inlineStr">
        <is>
          <t>GO Cue Papda CP@ Cj 20k AS</t>
        </is>
      </c>
      <c r="F165" s="4" t="inlineStr">
        <is>
          <t>Cueros</t>
        </is>
      </c>
      <c r="G165" s="4" t="inlineStr">
        <is>
          <t>agrosuper brasil1021864</t>
        </is>
      </c>
      <c r="H165" s="9" t="n">
        <v>95945.088</v>
      </c>
      <c r="I165" t="n">
        <v>0</v>
      </c>
      <c r="J165" t="n">
        <v>24</v>
      </c>
      <c r="K165" s="15" t="n">
        <v>0</v>
      </c>
      <c r="L165">
        <f>J165 * K165</f>
        <v/>
      </c>
      <c r="M165" s="15" t="n">
        <v>0</v>
      </c>
      <c r="N165">
        <f>M165 * H165</f>
        <v/>
      </c>
    </row>
    <row r="166">
      <c r="A166" s="4" t="inlineStr">
        <is>
          <t>01.2023</t>
        </is>
      </c>
      <c r="B166" s="4" t="inlineStr">
        <is>
          <t>Cerdo</t>
        </is>
      </c>
      <c r="C166" s="4" t="inlineStr">
        <is>
          <t>Agrosuper Brasil</t>
        </is>
      </c>
      <c r="D166" s="4" t="n">
        <v>1022217</v>
      </c>
      <c r="E166" s="4" t="inlineStr">
        <is>
          <t>GO Lom Tocino@ Bo Cj 20k AS</t>
        </is>
      </c>
      <c r="F166" s="4" t="inlineStr">
        <is>
          <t>Grasas</t>
        </is>
      </c>
      <c r="G166" s="4" t="inlineStr">
        <is>
          <t>agrosuper brasil1022217</t>
        </is>
      </c>
      <c r="H166" s="9" t="n">
        <v>47269.88</v>
      </c>
      <c r="I166" t="n">
        <v>0</v>
      </c>
      <c r="J166" t="n">
        <v>24</v>
      </c>
      <c r="K166" s="15" t="n">
        <v>0</v>
      </c>
      <c r="L166">
        <f>J166 * K166</f>
        <v/>
      </c>
      <c r="M166" s="15" t="n">
        <v>0</v>
      </c>
      <c r="N166">
        <f>M166 * H166</f>
        <v/>
      </c>
    </row>
    <row r="167">
      <c r="A167" s="4" t="inlineStr">
        <is>
          <t>01.2023</t>
        </is>
      </c>
      <c r="B167" s="4" t="inlineStr">
        <is>
          <t>Cerdo</t>
        </is>
      </c>
      <c r="C167" s="4" t="inlineStr">
        <is>
          <t>Agrosuper Brasil</t>
        </is>
      </c>
      <c r="D167" s="4" t="n">
        <v>1022290</v>
      </c>
      <c r="E167" s="4" t="inlineStr">
        <is>
          <t>GO Lom Tocino S/cue@ Cj 20k AS</t>
        </is>
      </c>
      <c r="F167" s="4" t="inlineStr">
        <is>
          <t>Grasas</t>
        </is>
      </c>
      <c r="G167" s="4" t="inlineStr">
        <is>
          <t>agrosuper brasil1022290</t>
        </is>
      </c>
      <c r="H167" s="9" t="n">
        <v>12207.38</v>
      </c>
      <c r="I167" t="n">
        <v>0</v>
      </c>
      <c r="J167" t="n">
        <v>24</v>
      </c>
      <c r="K167" s="15" t="n">
        <v>0</v>
      </c>
      <c r="L167">
        <f>J167 * K167</f>
        <v/>
      </c>
      <c r="M167" s="15" t="n">
        <v>0</v>
      </c>
      <c r="N167">
        <f>M167 * H167</f>
        <v/>
      </c>
    </row>
    <row r="168">
      <c r="A168" s="4" t="inlineStr">
        <is>
          <t>01.2023</t>
        </is>
      </c>
      <c r="B168" s="4" t="inlineStr">
        <is>
          <t>Cerdo</t>
        </is>
      </c>
      <c r="C168" s="4" t="inlineStr">
        <is>
          <t>Agrosuper Brasil</t>
        </is>
      </c>
      <c r="D168" s="4" t="n">
        <v>1023334</v>
      </c>
      <c r="E168" s="4" t="inlineStr">
        <is>
          <t>Cue granel Esp CC@ Cj 20k AS</t>
        </is>
      </c>
      <c r="F168" s="4" t="inlineStr">
        <is>
          <t>Cueros</t>
        </is>
      </c>
      <c r="G168" s="4" t="inlineStr">
        <is>
          <t>agrosuper brasil1023334</t>
        </is>
      </c>
      <c r="H168" s="9" t="n">
        <v>47980.284</v>
      </c>
      <c r="I168" t="n">
        <v>0</v>
      </c>
      <c r="J168" t="n">
        <v>24</v>
      </c>
      <c r="K168" s="15" t="n">
        <v>0</v>
      </c>
      <c r="L168">
        <f>J168 * K168</f>
        <v/>
      </c>
      <c r="M168" s="15" t="n">
        <v>0</v>
      </c>
      <c r="N168">
        <f>M168 * H168</f>
        <v/>
      </c>
    </row>
    <row r="169">
      <c r="A169" s="4" t="inlineStr">
        <is>
          <t>01.2023</t>
        </is>
      </c>
      <c r="B169" s="4" t="inlineStr">
        <is>
          <t>Cerdo</t>
        </is>
      </c>
      <c r="C169" s="4" t="inlineStr">
        <is>
          <t>Agrosuper Shanghai</t>
        </is>
      </c>
      <c r="D169" s="4" t="n">
        <v>1021204</v>
      </c>
      <c r="E169" s="4" t="inlineStr">
        <is>
          <t>GO Lom Tocino@ Cj 20k AS</t>
        </is>
      </c>
      <c r="F169" s="4" t="inlineStr">
        <is>
          <t>Grasas</t>
        </is>
      </c>
      <c r="G169" s="4" t="inlineStr">
        <is>
          <t>agrosuper shanghai1021204</t>
        </is>
      </c>
      <c r="H169" s="9" t="n">
        <v>96000</v>
      </c>
      <c r="I169" t="n">
        <v>0</v>
      </c>
      <c r="J169" t="n">
        <v>24</v>
      </c>
      <c r="K169" s="15" t="n">
        <v>0</v>
      </c>
      <c r="L169">
        <f>J169 * K169</f>
        <v/>
      </c>
      <c r="M169" s="15" t="n">
        <v>0</v>
      </c>
      <c r="N169">
        <f>M169 * H169</f>
        <v/>
      </c>
    </row>
    <row r="170">
      <c r="A170" s="4" t="inlineStr">
        <is>
          <t>01.2023</t>
        </is>
      </c>
      <c r="B170" s="4" t="inlineStr">
        <is>
          <t>Cerdo</t>
        </is>
      </c>
      <c r="C170" s="4" t="inlineStr">
        <is>
          <t>Agrosuper Shanghai</t>
        </is>
      </c>
      <c r="D170" s="4" t="n">
        <v>1021731</v>
      </c>
      <c r="E170" s="4" t="inlineStr">
        <is>
          <t>GO PernilM@ Cj 20k AS</t>
        </is>
      </c>
      <c r="F170" s="4" t="inlineStr">
        <is>
          <t>Pernil</t>
        </is>
      </c>
      <c r="G170" s="4" t="inlineStr">
        <is>
          <t>agrosuper shanghai1021731</t>
        </is>
      </c>
      <c r="H170" s="9" t="n">
        <v>21960</v>
      </c>
      <c r="I170" t="n">
        <v>0</v>
      </c>
      <c r="J170" t="n">
        <v>24</v>
      </c>
      <c r="K170" s="15" t="n">
        <v>0</v>
      </c>
      <c r="L170">
        <f>J170 * K170</f>
        <v/>
      </c>
      <c r="M170" s="15" t="n">
        <v>0</v>
      </c>
      <c r="N170">
        <f>M170 * H170</f>
        <v/>
      </c>
    </row>
    <row r="171">
      <c r="A171" s="4" t="inlineStr">
        <is>
          <t>01.2023</t>
        </is>
      </c>
      <c r="B171" s="4" t="inlineStr">
        <is>
          <t>Cerdo</t>
        </is>
      </c>
      <c r="C171" s="4" t="inlineStr">
        <is>
          <t>Agrosuper Shanghai</t>
        </is>
      </c>
      <c r="D171" s="4" t="n">
        <v>1021732</v>
      </c>
      <c r="E171" s="4" t="inlineStr">
        <is>
          <t>GO Hso femur@ Cj 20k AS</t>
        </is>
      </c>
      <c r="F171" s="4" t="inlineStr">
        <is>
          <t>Huesos</t>
        </is>
      </c>
      <c r="G171" s="4" t="inlineStr">
        <is>
          <t>agrosuper shanghai1021732</t>
        </is>
      </c>
      <c r="H171" s="9" t="n">
        <v>419140</v>
      </c>
      <c r="I171" t="n">
        <v>0</v>
      </c>
      <c r="J171" t="n">
        <v>24</v>
      </c>
      <c r="K171" s="15" t="n">
        <v>0</v>
      </c>
      <c r="L171">
        <f>J171 * K171</f>
        <v/>
      </c>
      <c r="M171" s="15" t="n">
        <v>0</v>
      </c>
      <c r="N171">
        <f>M171 * H171</f>
        <v/>
      </c>
    </row>
    <row r="172">
      <c r="A172" s="4" t="inlineStr">
        <is>
          <t>01.2023</t>
        </is>
      </c>
      <c r="B172" s="4" t="inlineStr">
        <is>
          <t>Cerdo</t>
        </is>
      </c>
      <c r="C172" s="4" t="inlineStr">
        <is>
          <t>Agrosuper Shanghai</t>
        </is>
      </c>
      <c r="D172" s="4" t="n">
        <v>1021733</v>
      </c>
      <c r="E172" s="4" t="inlineStr">
        <is>
          <t>GO PpPna 59@ Cj 20k AS</t>
        </is>
      </c>
      <c r="F172" s="4" t="inlineStr">
        <is>
          <t>Pierna</t>
        </is>
      </c>
      <c r="G172" s="4" t="inlineStr">
        <is>
          <t>agrosuper shanghai1021733</t>
        </is>
      </c>
      <c r="H172" s="9" t="n">
        <v>409750.258</v>
      </c>
      <c r="I172" t="n">
        <v>0</v>
      </c>
      <c r="J172" t="n">
        <v>24</v>
      </c>
      <c r="K172" s="15" t="n">
        <v>0</v>
      </c>
      <c r="L172">
        <f>J172 * K172</f>
        <v/>
      </c>
      <c r="M172" s="15" t="n">
        <v>0</v>
      </c>
      <c r="N172">
        <f>M172 * H172</f>
        <v/>
      </c>
    </row>
    <row r="173">
      <c r="A173" s="4" t="inlineStr">
        <is>
          <t>01.2023</t>
        </is>
      </c>
      <c r="B173" s="4" t="inlineStr">
        <is>
          <t>Cerdo</t>
        </is>
      </c>
      <c r="C173" s="4" t="inlineStr">
        <is>
          <t>Agrosuper Shanghai</t>
        </is>
      </c>
      <c r="D173" s="4" t="n">
        <v>1021735</v>
      </c>
      <c r="E173" s="4" t="inlineStr">
        <is>
          <t>GO Patas@ Cj 20k AS</t>
        </is>
      </c>
      <c r="F173" s="4" t="inlineStr">
        <is>
          <t>Subprod</t>
        </is>
      </c>
      <c r="G173" s="4" t="inlineStr">
        <is>
          <t>agrosuper shanghai1021735</t>
        </is>
      </c>
      <c r="H173" s="9" t="n">
        <v>198160</v>
      </c>
      <c r="I173" t="n">
        <v>0</v>
      </c>
      <c r="J173" t="n">
        <v>24</v>
      </c>
      <c r="K173" s="15" t="n">
        <v>0</v>
      </c>
      <c r="L173">
        <f>J173 * K173</f>
        <v/>
      </c>
      <c r="M173" s="15" t="n">
        <v>0</v>
      </c>
      <c r="N173">
        <f>M173 * H173</f>
        <v/>
      </c>
    </row>
    <row r="174">
      <c r="A174" s="4" t="inlineStr">
        <is>
          <t>01.2023</t>
        </is>
      </c>
      <c r="B174" s="4" t="inlineStr">
        <is>
          <t>Cerdo</t>
        </is>
      </c>
      <c r="C174" s="4" t="inlineStr">
        <is>
          <t>Agrosuper Shanghai</t>
        </is>
      </c>
      <c r="D174" s="4" t="n">
        <v>1021737</v>
      </c>
      <c r="E174" s="4" t="inlineStr">
        <is>
          <t>GO Manos B@ Cj 20k AS</t>
        </is>
      </c>
      <c r="F174" s="4" t="inlineStr">
        <is>
          <t>Subprod</t>
        </is>
      </c>
      <c r="G174" s="4" t="inlineStr">
        <is>
          <t>agrosuper shanghai1021737</t>
        </is>
      </c>
      <c r="H174" s="9" t="n">
        <v>0</v>
      </c>
      <c r="I174" t="n">
        <v>0</v>
      </c>
      <c r="J174" t="n">
        <v>24</v>
      </c>
      <c r="K174" s="15" t="n">
        <v>0</v>
      </c>
      <c r="L174">
        <f>J174 * K174</f>
        <v/>
      </c>
      <c r="M174" s="15" t="n">
        <v>0</v>
      </c>
      <c r="N174">
        <f>M174 * H174</f>
        <v/>
      </c>
    </row>
    <row r="175">
      <c r="A175" s="4" t="inlineStr">
        <is>
          <t>01.2023</t>
        </is>
      </c>
      <c r="B175" s="4" t="inlineStr">
        <is>
          <t>Cerdo</t>
        </is>
      </c>
      <c r="C175" s="4" t="inlineStr">
        <is>
          <t>Agrosuper Shanghai</t>
        </is>
      </c>
      <c r="D175" s="4" t="n">
        <v>1021738</v>
      </c>
      <c r="E175" s="4" t="inlineStr">
        <is>
          <t>GO Patas B@ Cj 20k AS</t>
        </is>
      </c>
      <c r="F175" s="4" t="inlineStr">
        <is>
          <t>Subprod</t>
        </is>
      </c>
      <c r="G175" s="4" t="inlineStr">
        <is>
          <t>agrosuper shanghai1021738</t>
        </is>
      </c>
      <c r="H175" s="9" t="n">
        <v>48200</v>
      </c>
      <c r="I175" t="n">
        <v>0</v>
      </c>
      <c r="J175" t="n">
        <v>24</v>
      </c>
      <c r="K175" s="15" t="n">
        <v>0</v>
      </c>
      <c r="L175">
        <f>J175 * K175</f>
        <v/>
      </c>
      <c r="M175" s="15" t="n">
        <v>0</v>
      </c>
      <c r="N175">
        <f>M175 * H175</f>
        <v/>
      </c>
    </row>
    <row r="176">
      <c r="A176" s="4" t="inlineStr">
        <is>
          <t>01.2023</t>
        </is>
      </c>
      <c r="B176" s="4" t="inlineStr">
        <is>
          <t>Cerdo</t>
        </is>
      </c>
      <c r="C176" s="4" t="inlineStr">
        <is>
          <t>Agrosuper Shanghai</t>
        </is>
      </c>
      <c r="D176" s="4" t="n">
        <v>1021739</v>
      </c>
      <c r="E176" s="4" t="inlineStr">
        <is>
          <t>GO Cab Part@ Cj 20k AS</t>
        </is>
      </c>
      <c r="F176" s="4" t="inlineStr">
        <is>
          <t>Cabeza</t>
        </is>
      </c>
      <c r="G176" s="4" t="inlineStr">
        <is>
          <t>agrosuper shanghai1021739</t>
        </is>
      </c>
      <c r="H176" s="9" t="n">
        <v>0</v>
      </c>
      <c r="I176" t="n">
        <v>0</v>
      </c>
      <c r="J176" t="n">
        <v>24</v>
      </c>
      <c r="K176" s="15" t="n">
        <v>0</v>
      </c>
      <c r="L176">
        <f>J176 * K176</f>
        <v/>
      </c>
      <c r="M176" s="15" t="n">
        <v>0</v>
      </c>
      <c r="N176">
        <f>M176 * H176</f>
        <v/>
      </c>
    </row>
    <row r="177">
      <c r="A177" s="4" t="inlineStr">
        <is>
          <t>01.2023</t>
        </is>
      </c>
      <c r="B177" s="4" t="inlineStr">
        <is>
          <t>Cerdo</t>
        </is>
      </c>
      <c r="C177" s="4" t="inlineStr">
        <is>
          <t>Agrosuper Shanghai</t>
        </is>
      </c>
      <c r="D177" s="4" t="n">
        <v>1021740</v>
      </c>
      <c r="E177" s="4" t="inlineStr">
        <is>
          <t>GO Pana S/Corazón@ Cj 20k AS</t>
        </is>
      </c>
      <c r="F177" s="4" t="inlineStr">
        <is>
          <t>Subprod</t>
        </is>
      </c>
      <c r="G177" s="4" t="inlineStr">
        <is>
          <t>agrosuper shanghai1021740</t>
        </is>
      </c>
      <c r="H177" s="9" t="n">
        <v>0</v>
      </c>
      <c r="I177" t="n">
        <v>0</v>
      </c>
      <c r="J177" t="n">
        <v>24</v>
      </c>
      <c r="K177" s="15" t="n">
        <v>0</v>
      </c>
      <c r="L177">
        <f>J177 * K177</f>
        <v/>
      </c>
      <c r="M177" s="15" t="n">
        <v>0</v>
      </c>
      <c r="N177">
        <f>M177 * H177</f>
        <v/>
      </c>
    </row>
    <row r="178">
      <c r="A178" s="4" t="inlineStr">
        <is>
          <t>01.2023</t>
        </is>
      </c>
      <c r="B178" s="4" t="inlineStr">
        <is>
          <t>Cerdo</t>
        </is>
      </c>
      <c r="C178" s="4" t="inlineStr">
        <is>
          <t>Agrosuper Shanghai</t>
        </is>
      </c>
      <c r="D178" s="4" t="n">
        <v>1021766</v>
      </c>
      <c r="E178" s="4" t="inlineStr">
        <is>
          <t>GO Hso Cogote@ Cj 20k AS</t>
        </is>
      </c>
      <c r="F178" s="4" t="inlineStr">
        <is>
          <t>Huesos</t>
        </is>
      </c>
      <c r="G178" s="4" t="inlineStr">
        <is>
          <t>agrosuper shanghai1021766</t>
        </is>
      </c>
      <c r="H178" s="9" t="n">
        <v>550278</v>
      </c>
      <c r="I178" t="n">
        <v>0</v>
      </c>
      <c r="J178" t="n">
        <v>24</v>
      </c>
      <c r="K178" s="15" t="n">
        <v>0</v>
      </c>
      <c r="L178">
        <f>J178 * K178</f>
        <v/>
      </c>
      <c r="M178" s="15" t="n">
        <v>0</v>
      </c>
      <c r="N178">
        <f>M178 * H178</f>
        <v/>
      </c>
    </row>
    <row r="179">
      <c r="A179" s="4" t="inlineStr">
        <is>
          <t>01.2023</t>
        </is>
      </c>
      <c r="B179" s="4" t="inlineStr">
        <is>
          <t>Cerdo</t>
        </is>
      </c>
      <c r="C179" s="4" t="inlineStr">
        <is>
          <t>Agrosuper Shanghai</t>
        </is>
      </c>
      <c r="D179" s="4" t="n">
        <v>1021767</v>
      </c>
      <c r="E179" s="4" t="inlineStr">
        <is>
          <t>GO Tira Hso Ctro@ Cj 20k AS</t>
        </is>
      </c>
      <c r="F179" s="4" t="inlineStr">
        <is>
          <t>Huesos</t>
        </is>
      </c>
      <c r="G179" s="4" t="inlineStr">
        <is>
          <t>agrosuper shanghai1021767</t>
        </is>
      </c>
      <c r="H179" s="9" t="n">
        <v>266058</v>
      </c>
      <c r="I179" t="n">
        <v>0</v>
      </c>
      <c r="J179" t="n">
        <v>24</v>
      </c>
      <c r="K179" s="15" t="n">
        <v>0</v>
      </c>
      <c r="L179">
        <f>J179 * K179</f>
        <v/>
      </c>
      <c r="M179" s="15" t="n">
        <v>0</v>
      </c>
      <c r="N179">
        <f>M179 * H179</f>
        <v/>
      </c>
    </row>
    <row r="180">
      <c r="A180" s="4" t="inlineStr">
        <is>
          <t>01.2023</t>
        </is>
      </c>
      <c r="B180" s="4" t="inlineStr">
        <is>
          <t>Cerdo</t>
        </is>
      </c>
      <c r="C180" s="4" t="inlineStr">
        <is>
          <t>Agrosuper Shanghai</t>
        </is>
      </c>
      <c r="D180" s="4" t="n">
        <v>1021774</v>
      </c>
      <c r="E180" s="4" t="inlineStr">
        <is>
          <t>GO Hso húmer@ Bo Cj 20k AS</t>
        </is>
      </c>
      <c r="F180" s="4" t="inlineStr">
        <is>
          <t>Huesos</t>
        </is>
      </c>
      <c r="G180" s="4" t="inlineStr">
        <is>
          <t>agrosuper shanghai1021774</t>
        </is>
      </c>
      <c r="H180" s="9" t="n">
        <v>97600</v>
      </c>
      <c r="I180" t="n">
        <v>0</v>
      </c>
      <c r="J180" t="n">
        <v>24</v>
      </c>
      <c r="K180" s="15" t="n">
        <v>0</v>
      </c>
      <c r="L180">
        <f>J180 * K180</f>
        <v/>
      </c>
      <c r="M180" s="15" t="n">
        <v>0</v>
      </c>
      <c r="N180">
        <f>M180 * H180</f>
        <v/>
      </c>
    </row>
    <row r="181">
      <c r="A181" s="4" t="inlineStr">
        <is>
          <t>01.2023</t>
        </is>
      </c>
      <c r="B181" s="4" t="inlineStr">
        <is>
          <t>Cerdo</t>
        </is>
      </c>
      <c r="C181" s="4" t="inlineStr">
        <is>
          <t>Agrosuper Shanghai</t>
        </is>
      </c>
      <c r="D181" s="4" t="n">
        <v>1021905</v>
      </c>
      <c r="E181" s="4" t="inlineStr">
        <is>
          <t>GO Reco 70/30 @ Cj 20k AS</t>
        </is>
      </c>
      <c r="F181" s="4" t="inlineStr">
        <is>
          <t>Recortes</t>
        </is>
      </c>
      <c r="G181" s="4" t="inlineStr">
        <is>
          <t>agrosuper shanghai1021905</t>
        </is>
      </c>
      <c r="H181" s="9" t="n">
        <v>0</v>
      </c>
      <c r="I181" t="n">
        <v>0</v>
      </c>
      <c r="J181" t="n">
        <v>24</v>
      </c>
      <c r="K181" s="15" t="n">
        <v>0</v>
      </c>
      <c r="L181">
        <f>J181 * K181</f>
        <v/>
      </c>
      <c r="M181" s="15" t="n">
        <v>0</v>
      </c>
      <c r="N181">
        <f>M181 * H181</f>
        <v/>
      </c>
    </row>
    <row r="182">
      <c r="A182" s="4" t="inlineStr">
        <is>
          <t>01.2023</t>
        </is>
      </c>
      <c r="B182" s="4" t="inlineStr">
        <is>
          <t>Cerdo</t>
        </is>
      </c>
      <c r="C182" s="4" t="inlineStr">
        <is>
          <t>Agrosuper Shanghai</t>
        </is>
      </c>
      <c r="D182" s="4" t="n">
        <v>1021971</v>
      </c>
      <c r="E182" s="4" t="inlineStr">
        <is>
          <t>GO Cue Back@ Cj 20k bca AS</t>
        </is>
      </c>
      <c r="F182" s="4" t="inlineStr">
        <is>
          <t>Cueros</t>
        </is>
      </c>
      <c r="G182" s="4" t="inlineStr">
        <is>
          <t>agrosuper shanghai1021971</t>
        </is>
      </c>
      <c r="H182" s="9" t="n">
        <v>100000</v>
      </c>
      <c r="I182" t="n">
        <v>0</v>
      </c>
      <c r="J182" t="n">
        <v>24</v>
      </c>
      <c r="K182" s="15" t="n">
        <v>0</v>
      </c>
      <c r="L182">
        <f>J182 * K182</f>
        <v/>
      </c>
      <c r="M182" s="15" t="n">
        <v>0</v>
      </c>
      <c r="N182">
        <f>M182 * H182</f>
        <v/>
      </c>
    </row>
    <row r="183">
      <c r="A183" s="4" t="inlineStr">
        <is>
          <t>01.2023</t>
        </is>
      </c>
      <c r="B183" s="4" t="inlineStr">
        <is>
          <t>Cerdo</t>
        </is>
      </c>
      <c r="C183" s="4" t="inlineStr">
        <is>
          <t>Agrosuper Shanghai</t>
        </is>
      </c>
      <c r="D183" s="4" t="n">
        <v>1021992</v>
      </c>
      <c r="E183" s="4" t="inlineStr">
        <is>
          <t>GO Lom Tocino@ Cj 20k AS</t>
        </is>
      </c>
      <c r="F183" s="4" t="inlineStr">
        <is>
          <t>Grasas</t>
        </is>
      </c>
      <c r="G183" s="4" t="inlineStr">
        <is>
          <t>agrosuper shanghai1021992</t>
        </is>
      </c>
      <c r="H183" s="9" t="n">
        <v>143960</v>
      </c>
      <c r="I183" t="n">
        <v>0</v>
      </c>
      <c r="J183" t="n">
        <v>24</v>
      </c>
      <c r="K183" s="15" t="n">
        <v>0</v>
      </c>
      <c r="L183">
        <f>J183 * K183</f>
        <v/>
      </c>
      <c r="M183" s="15" t="n">
        <v>0</v>
      </c>
      <c r="N183">
        <f>M183 * H183</f>
        <v/>
      </c>
    </row>
    <row r="184">
      <c r="A184" s="4" t="inlineStr">
        <is>
          <t>01.2023</t>
        </is>
      </c>
      <c r="B184" s="4" t="inlineStr">
        <is>
          <t>Cerdo</t>
        </is>
      </c>
      <c r="C184" s="4" t="inlineStr">
        <is>
          <t>Agrosuper Shanghai</t>
        </is>
      </c>
      <c r="D184" s="4" t="n">
        <v>1022033</v>
      </c>
      <c r="E184" s="4" t="inlineStr">
        <is>
          <t>GO Lengua@ Fi Cj 10k AS</t>
        </is>
      </c>
      <c r="F184" s="4" t="inlineStr">
        <is>
          <t>Cabeza</t>
        </is>
      </c>
      <c r="G184" s="4" t="inlineStr">
        <is>
          <t>agrosuper shanghai1022033</t>
        </is>
      </c>
      <c r="H184" s="9" t="n">
        <v>0</v>
      </c>
      <c r="I184" t="n">
        <v>0</v>
      </c>
      <c r="J184" t="n">
        <v>24</v>
      </c>
      <c r="K184" s="15" t="n">
        <v>0</v>
      </c>
      <c r="L184">
        <f>J184 * K184</f>
        <v/>
      </c>
      <c r="M184" s="15" t="n">
        <v>0</v>
      </c>
      <c r="N184">
        <f>M184 * H184</f>
        <v/>
      </c>
    </row>
    <row r="185">
      <c r="A185" s="4" t="inlineStr">
        <is>
          <t>01.2023</t>
        </is>
      </c>
      <c r="B185" s="4" t="inlineStr">
        <is>
          <t>Cerdo</t>
        </is>
      </c>
      <c r="C185" s="4" t="inlineStr">
        <is>
          <t>Agrosuper Shanghai</t>
        </is>
      </c>
      <c r="D185" s="4" t="n">
        <v>1022073</v>
      </c>
      <c r="E185" s="4" t="inlineStr">
        <is>
          <t>GO Mantec@ Cj 20k AS</t>
        </is>
      </c>
      <c r="F185" s="4" t="inlineStr">
        <is>
          <t>Grasas</t>
        </is>
      </c>
      <c r="G185" s="4" t="inlineStr">
        <is>
          <t>agrosuper shanghai1022073</t>
        </is>
      </c>
      <c r="H185" s="9" t="n">
        <v>0</v>
      </c>
      <c r="I185" t="n">
        <v>0</v>
      </c>
      <c r="J185" t="n">
        <v>24</v>
      </c>
      <c r="K185" s="15" t="n">
        <v>0</v>
      </c>
      <c r="L185">
        <f>J185 * K185</f>
        <v/>
      </c>
      <c r="M185" s="15" t="n">
        <v>0</v>
      </c>
      <c r="N185">
        <f>M185 * H185</f>
        <v/>
      </c>
    </row>
    <row r="186">
      <c r="A186" s="4" t="inlineStr">
        <is>
          <t>01.2023</t>
        </is>
      </c>
      <c r="B186" s="4" t="inlineStr">
        <is>
          <t>Cerdo</t>
        </is>
      </c>
      <c r="C186" s="4" t="inlineStr">
        <is>
          <t>Agrosuper Shanghai</t>
        </is>
      </c>
      <c r="D186" s="4" t="n">
        <v>1022080</v>
      </c>
      <c r="E186" s="4" t="inlineStr">
        <is>
          <t>GO Cola Nor@ Fi Cj 10k AS</t>
        </is>
      </c>
      <c r="F186" s="4" t="inlineStr">
        <is>
          <t>Subprod</t>
        </is>
      </c>
      <c r="G186" s="4" t="inlineStr">
        <is>
          <t>agrosuper shanghai1022080</t>
        </is>
      </c>
      <c r="H186" s="9" t="n">
        <v>96240</v>
      </c>
      <c r="I186" t="n">
        <v>0</v>
      </c>
      <c r="J186" t="n">
        <v>24</v>
      </c>
      <c r="K186" s="15" t="n">
        <v>0</v>
      </c>
      <c r="L186">
        <f>J186 * K186</f>
        <v/>
      </c>
      <c r="M186" s="15" t="n">
        <v>0</v>
      </c>
      <c r="N186">
        <f>M186 * H186</f>
        <v/>
      </c>
    </row>
    <row r="187">
      <c r="A187" s="4" t="inlineStr">
        <is>
          <t>01.2023</t>
        </is>
      </c>
      <c r="B187" s="4" t="inlineStr">
        <is>
          <t>Cerdo</t>
        </is>
      </c>
      <c r="C187" s="4" t="inlineStr">
        <is>
          <t>Agrosuper Shanghai</t>
        </is>
      </c>
      <c r="D187" s="4" t="n">
        <v>1022096</v>
      </c>
      <c r="E187" s="4" t="inlineStr">
        <is>
          <t>GO Sternum Bones@ Bo Cj 10k AS</t>
        </is>
      </c>
      <c r="F187" s="4" t="inlineStr">
        <is>
          <t>Huesos</t>
        </is>
      </c>
      <c r="G187" s="4" t="inlineStr">
        <is>
          <t>agrosuper shanghai1022096</t>
        </is>
      </c>
      <c r="H187" s="9" t="n">
        <v>192240</v>
      </c>
      <c r="I187" t="n">
        <v>0</v>
      </c>
      <c r="J187" t="n">
        <v>24</v>
      </c>
      <c r="K187" s="15" t="n">
        <v>0</v>
      </c>
      <c r="L187">
        <f>J187 * K187</f>
        <v/>
      </c>
      <c r="M187" s="15" t="n">
        <v>0</v>
      </c>
      <c r="N187">
        <f>M187 * H187</f>
        <v/>
      </c>
    </row>
    <row r="188">
      <c r="A188" s="4" t="inlineStr">
        <is>
          <t>01.2023</t>
        </is>
      </c>
      <c r="B188" s="4" t="inlineStr">
        <is>
          <t>Cerdo</t>
        </is>
      </c>
      <c r="C188" s="4" t="inlineStr">
        <is>
          <t>Agrosuper Shanghai</t>
        </is>
      </c>
      <c r="D188" s="4" t="n">
        <v>1022099</v>
      </c>
      <c r="E188" s="4" t="inlineStr">
        <is>
          <t>GO Hso Costilla@ Cj 18k AS</t>
        </is>
      </c>
      <c r="F188" s="4" t="inlineStr">
        <is>
          <t>Huesos</t>
        </is>
      </c>
      <c r="G188" s="4" t="inlineStr">
        <is>
          <t>agrosuper shanghai1022099</t>
        </is>
      </c>
      <c r="H188" s="9" t="n">
        <v>170262</v>
      </c>
      <c r="I188" t="n">
        <v>0</v>
      </c>
      <c r="J188" t="n">
        <v>24</v>
      </c>
      <c r="K188" s="15" t="n">
        <v>0</v>
      </c>
      <c r="L188">
        <f>J188 * K188</f>
        <v/>
      </c>
      <c r="M188" s="15" t="n">
        <v>0</v>
      </c>
      <c r="N188">
        <f>M188 * H188</f>
        <v/>
      </c>
    </row>
    <row r="189">
      <c r="A189" s="4" t="inlineStr">
        <is>
          <t>01.2023</t>
        </is>
      </c>
      <c r="B189" s="4" t="inlineStr">
        <is>
          <t>Cerdo</t>
        </is>
      </c>
      <c r="C189" s="4" t="inlineStr">
        <is>
          <t>Agrosuper Shanghai</t>
        </is>
      </c>
      <c r="D189" s="4" t="n">
        <v>1022125</v>
      </c>
      <c r="E189" s="4" t="inlineStr">
        <is>
          <t>GO PernilM C/M@ Cj 20k AS</t>
        </is>
      </c>
      <c r="F189" s="4" t="inlineStr">
        <is>
          <t>Pernil</t>
        </is>
      </c>
      <c r="G189" s="4" t="inlineStr">
        <is>
          <t>agrosuper shanghai1022125</t>
        </is>
      </c>
      <c r="H189" s="9" t="n">
        <v>221142.604</v>
      </c>
      <c r="I189" t="n">
        <v>0</v>
      </c>
      <c r="J189" t="n">
        <v>24</v>
      </c>
      <c r="K189" s="15" t="n">
        <v>0</v>
      </c>
      <c r="L189">
        <f>J189 * K189</f>
        <v/>
      </c>
      <c r="M189" s="15" t="n">
        <v>0</v>
      </c>
      <c r="N189">
        <f>M189 * H189</f>
        <v/>
      </c>
    </row>
    <row r="190">
      <c r="A190" s="4" t="inlineStr">
        <is>
          <t>01.2023</t>
        </is>
      </c>
      <c r="B190" s="4" t="inlineStr">
        <is>
          <t>Cerdo</t>
        </is>
      </c>
      <c r="C190" s="4" t="inlineStr">
        <is>
          <t>Agrosuper Shanghai</t>
        </is>
      </c>
      <c r="D190" s="4" t="n">
        <v>1022169</v>
      </c>
      <c r="E190" s="4" t="inlineStr">
        <is>
          <t>GO Cartilag Lom@ Cj 10k AS</t>
        </is>
      </c>
      <c r="F190" s="4" t="inlineStr">
        <is>
          <t>Recortes</t>
        </is>
      </c>
      <c r="G190" s="4" t="inlineStr">
        <is>
          <t>agrosuper shanghai1022169</t>
        </is>
      </c>
      <c r="H190" s="9" t="n">
        <v>193240</v>
      </c>
      <c r="I190" t="n">
        <v>0</v>
      </c>
      <c r="J190" t="n">
        <v>24</v>
      </c>
      <c r="K190" s="15" t="n">
        <v>0</v>
      </c>
      <c r="L190">
        <f>J190 * K190</f>
        <v/>
      </c>
      <c r="M190" s="15" t="n">
        <v>0</v>
      </c>
      <c r="N190">
        <f>M190 * H190</f>
        <v/>
      </c>
    </row>
    <row r="191">
      <c r="A191" s="4" t="inlineStr">
        <is>
          <t>01.2023</t>
        </is>
      </c>
      <c r="B191" s="4" t="inlineStr">
        <is>
          <t>Cerdo</t>
        </is>
      </c>
      <c r="C191" s="4" t="inlineStr">
        <is>
          <t>Agrosuper Shanghai</t>
        </is>
      </c>
      <c r="D191" s="4" t="n">
        <v>1022183</v>
      </c>
      <c r="E191" s="4" t="inlineStr">
        <is>
          <t>GO PernilP@ Bo Cj 20k AS</t>
        </is>
      </c>
      <c r="F191" s="4" t="inlineStr">
        <is>
          <t>Pernil</t>
        </is>
      </c>
      <c r="G191" s="4" t="inlineStr">
        <is>
          <t>agrosuper shanghai1022183</t>
        </is>
      </c>
      <c r="H191" s="9" t="n">
        <v>791712.122</v>
      </c>
      <c r="I191" t="n">
        <v>0</v>
      </c>
      <c r="J191" t="n">
        <v>24</v>
      </c>
      <c r="K191" s="15" t="n">
        <v>0</v>
      </c>
      <c r="L191">
        <f>J191 * K191</f>
        <v/>
      </c>
      <c r="M191" s="15" t="n">
        <v>0</v>
      </c>
      <c r="N191">
        <f>M191 * H191</f>
        <v/>
      </c>
    </row>
    <row r="192">
      <c r="A192" s="4" t="inlineStr">
        <is>
          <t>01.2023</t>
        </is>
      </c>
      <c r="B192" s="4" t="inlineStr">
        <is>
          <t>Cerdo</t>
        </is>
      </c>
      <c r="C192" s="4" t="inlineStr">
        <is>
          <t>Agrosuper Shanghai</t>
        </is>
      </c>
      <c r="D192" s="4" t="n">
        <v>1022186</v>
      </c>
      <c r="E192" s="4" t="inlineStr">
        <is>
          <t>GO Resto Tira Hso Ctro@ Bo Cj 20k AS</t>
        </is>
      </c>
      <c r="F192" s="4" t="inlineStr">
        <is>
          <t>Huesos</t>
        </is>
      </c>
      <c r="G192" s="4" t="inlineStr">
        <is>
          <t>agrosuper shanghai1022186</t>
        </is>
      </c>
      <c r="H192" s="9" t="n">
        <v>0</v>
      </c>
      <c r="I192" t="n">
        <v>0</v>
      </c>
      <c r="J192" t="n">
        <v>24</v>
      </c>
      <c r="K192" s="15" t="n">
        <v>0</v>
      </c>
      <c r="L192">
        <f>J192 * K192</f>
        <v/>
      </c>
      <c r="M192" s="15" t="n">
        <v>0</v>
      </c>
      <c r="N192">
        <f>M192 * H192</f>
        <v/>
      </c>
    </row>
    <row r="193">
      <c r="A193" s="4" t="inlineStr">
        <is>
          <t>01.2023</t>
        </is>
      </c>
      <c r="B193" s="4" t="inlineStr">
        <is>
          <t>Cerdo</t>
        </is>
      </c>
      <c r="C193" s="4" t="inlineStr">
        <is>
          <t>Agrosuper Shanghai</t>
        </is>
      </c>
      <c r="D193" s="4" t="n">
        <v>1022193</v>
      </c>
      <c r="E193" s="4" t="inlineStr">
        <is>
          <t>GO Lom Vet 44@ Bo Cj 20k AS</t>
        </is>
      </c>
      <c r="F193" s="4" t="inlineStr">
        <is>
          <t>Lomo</t>
        </is>
      </c>
      <c r="G193" s="4" t="inlineStr">
        <is>
          <t>agrosuper shanghai1022193</t>
        </is>
      </c>
      <c r="H193" s="9" t="n">
        <v>0</v>
      </c>
      <c r="I193" t="n">
        <v>0</v>
      </c>
      <c r="J193" t="n">
        <v>24</v>
      </c>
      <c r="K193" s="15" t="n">
        <v>0</v>
      </c>
      <c r="L193">
        <f>J193 * K193</f>
        <v/>
      </c>
      <c r="M193" s="15" t="n">
        <v>0</v>
      </c>
      <c r="N193">
        <f>M193 * H193</f>
        <v/>
      </c>
    </row>
    <row r="194">
      <c r="A194" s="4" t="inlineStr">
        <is>
          <t>01.2023</t>
        </is>
      </c>
      <c r="B194" s="4" t="inlineStr">
        <is>
          <t>Cerdo</t>
        </is>
      </c>
      <c r="C194" s="4" t="inlineStr">
        <is>
          <t>Agrosuper Shanghai</t>
        </is>
      </c>
      <c r="D194" s="4" t="n">
        <v>1022212</v>
      </c>
      <c r="E194" s="4" t="inlineStr">
        <is>
          <t>GO Cab Ent@ Cj 20k AS</t>
        </is>
      </c>
      <c r="F194" s="4" t="inlineStr">
        <is>
          <t>Cabeza</t>
        </is>
      </c>
      <c r="G194" s="4" t="inlineStr">
        <is>
          <t>agrosuper shanghai1022212</t>
        </is>
      </c>
      <c r="H194" s="9" t="n">
        <v>552334.2120000001</v>
      </c>
      <c r="I194" t="n">
        <v>0</v>
      </c>
      <c r="J194" t="n">
        <v>24</v>
      </c>
      <c r="K194" s="15" t="n">
        <v>0</v>
      </c>
      <c r="L194">
        <f>J194 * K194</f>
        <v/>
      </c>
      <c r="M194" s="15" t="n">
        <v>0</v>
      </c>
      <c r="N194">
        <f>M194 * H194</f>
        <v/>
      </c>
    </row>
    <row r="195">
      <c r="A195" s="4" t="inlineStr">
        <is>
          <t>01.2023</t>
        </is>
      </c>
      <c r="B195" s="4" t="inlineStr">
        <is>
          <t>Cerdo</t>
        </is>
      </c>
      <c r="C195" s="4" t="inlineStr">
        <is>
          <t>Agrosuper Shanghai</t>
        </is>
      </c>
      <c r="D195" s="4" t="n">
        <v>1022291</v>
      </c>
      <c r="E195" s="4" t="inlineStr">
        <is>
          <t>GO PernilM B@ Bo Cj 20k AS</t>
        </is>
      </c>
      <c r="F195" s="4" t="inlineStr">
        <is>
          <t>Pernil</t>
        </is>
      </c>
      <c r="G195" s="4" t="inlineStr">
        <is>
          <t>agrosuper shanghai1022291</t>
        </is>
      </c>
      <c r="H195" s="9" t="n">
        <v>96419.56</v>
      </c>
      <c r="I195" t="n">
        <v>0</v>
      </c>
      <c r="J195" t="n">
        <v>24</v>
      </c>
      <c r="K195" s="15" t="n">
        <v>0</v>
      </c>
      <c r="L195">
        <f>J195 * K195</f>
        <v/>
      </c>
      <c r="M195" s="15" t="n">
        <v>0</v>
      </c>
      <c r="N195">
        <f>M195 * H195</f>
        <v/>
      </c>
    </row>
    <row r="196">
      <c r="A196" s="4" t="inlineStr">
        <is>
          <t>01.2023</t>
        </is>
      </c>
      <c r="B196" s="4" t="inlineStr">
        <is>
          <t>Cerdo</t>
        </is>
      </c>
      <c r="C196" s="4" t="inlineStr">
        <is>
          <t>Agrosuper Shanghai</t>
        </is>
      </c>
      <c r="D196" s="4" t="n">
        <v>1022373</v>
      </c>
      <c r="E196" s="4" t="inlineStr">
        <is>
          <t>GO Reco 60/40 @ Cj 20k AS</t>
        </is>
      </c>
      <c r="F196" s="4" t="inlineStr">
        <is>
          <t>Recortes</t>
        </is>
      </c>
      <c r="G196" s="4" t="inlineStr">
        <is>
          <t>agrosuper shanghai1022373</t>
        </is>
      </c>
      <c r="H196" s="9" t="n">
        <v>0</v>
      </c>
      <c r="I196" t="n">
        <v>0</v>
      </c>
      <c r="J196" t="n">
        <v>24</v>
      </c>
      <c r="K196" s="15" t="n">
        <v>0</v>
      </c>
      <c r="L196">
        <f>J196 * K196</f>
        <v/>
      </c>
      <c r="M196" s="15" t="n">
        <v>0</v>
      </c>
      <c r="N196">
        <f>M196 * H196</f>
        <v/>
      </c>
    </row>
    <row r="197">
      <c r="A197" s="4" t="inlineStr">
        <is>
          <t>01.2023</t>
        </is>
      </c>
      <c r="B197" s="4" t="inlineStr">
        <is>
          <t>Cerdo</t>
        </is>
      </c>
      <c r="C197" s="4" t="inlineStr">
        <is>
          <t>Agrosuper Shanghai</t>
        </is>
      </c>
      <c r="D197" s="4" t="n">
        <v>1022378</v>
      </c>
      <c r="E197" s="4" t="inlineStr">
        <is>
          <t>GO Resto Tira Hso@ Fi Cj 10k AS</t>
        </is>
      </c>
      <c r="F197" s="4" t="inlineStr">
        <is>
          <t>Huesos</t>
        </is>
      </c>
      <c r="G197" s="4" t="inlineStr">
        <is>
          <t>agrosuper shanghai1022378</t>
        </is>
      </c>
      <c r="H197" s="9" t="n">
        <v>96000</v>
      </c>
      <c r="I197" t="n">
        <v>0</v>
      </c>
      <c r="J197" t="n">
        <v>24</v>
      </c>
      <c r="K197" s="15" t="n">
        <v>0</v>
      </c>
      <c r="L197">
        <f>J197 * K197</f>
        <v/>
      </c>
      <c r="M197" s="15" t="n">
        <v>0</v>
      </c>
      <c r="N197">
        <f>M197 * H197</f>
        <v/>
      </c>
    </row>
    <row r="198">
      <c r="A198" s="4" t="inlineStr">
        <is>
          <t>01.2023</t>
        </is>
      </c>
      <c r="B198" s="4" t="inlineStr">
        <is>
          <t>Cerdo</t>
        </is>
      </c>
      <c r="C198" s="4" t="inlineStr">
        <is>
          <t>Agrosuper Shanghai</t>
        </is>
      </c>
      <c r="D198" s="4" t="n">
        <v>1022379</v>
      </c>
      <c r="E198" s="4" t="inlineStr">
        <is>
          <t>GO PpPal 77@ Bo Cj AS</t>
        </is>
      </c>
      <c r="F198" s="4" t="inlineStr">
        <is>
          <t>Paleta</t>
        </is>
      </c>
      <c r="G198" s="4" t="inlineStr">
        <is>
          <t>agrosuper shanghai1022379</t>
        </is>
      </c>
      <c r="H198" s="9" t="n">
        <v>0</v>
      </c>
      <c r="I198" t="n">
        <v>0</v>
      </c>
      <c r="J198" t="n">
        <v>24</v>
      </c>
      <c r="K198" s="15" t="n">
        <v>0</v>
      </c>
      <c r="L198">
        <f>J198 * K198</f>
        <v/>
      </c>
      <c r="M198" s="15" t="n">
        <v>0</v>
      </c>
      <c r="N198">
        <f>M198 * H198</f>
        <v/>
      </c>
    </row>
    <row r="199">
      <c r="A199" s="4" t="inlineStr">
        <is>
          <t>01.2023</t>
        </is>
      </c>
      <c r="B199" s="4" t="inlineStr">
        <is>
          <t>Cerdo</t>
        </is>
      </c>
      <c r="C199" s="4" t="inlineStr">
        <is>
          <t>Agrosuper Shanghai</t>
        </is>
      </c>
      <c r="D199" s="4" t="n">
        <v>1022381</v>
      </c>
      <c r="E199" s="4" t="inlineStr">
        <is>
          <t>GO Gord Esp@ Bo Cj 10k AS</t>
        </is>
      </c>
      <c r="F199" s="4" t="inlineStr">
        <is>
          <t>Grasas</t>
        </is>
      </c>
      <c r="G199" s="4" t="inlineStr">
        <is>
          <t>agrosuper shanghai1022381</t>
        </is>
      </c>
      <c r="H199" s="9" t="n">
        <v>97040</v>
      </c>
      <c r="I199" t="n">
        <v>0</v>
      </c>
      <c r="J199" t="n">
        <v>24</v>
      </c>
      <c r="K199" s="15" t="n">
        <v>0</v>
      </c>
      <c r="L199">
        <f>J199 * K199</f>
        <v/>
      </c>
      <c r="M199" s="15" t="n">
        <v>0</v>
      </c>
      <c r="N199">
        <f>M199 * H199</f>
        <v/>
      </c>
    </row>
    <row r="200">
      <c r="A200" s="4" t="inlineStr">
        <is>
          <t>01.2023</t>
        </is>
      </c>
      <c r="B200" s="4" t="inlineStr">
        <is>
          <t>Cerdo</t>
        </is>
      </c>
      <c r="C200" s="4" t="inlineStr">
        <is>
          <t>Agrosuper Shanghai</t>
        </is>
      </c>
      <c r="D200" s="4" t="n">
        <v>1022388</v>
      </c>
      <c r="E200" s="4" t="inlineStr">
        <is>
          <t>GO Mixto Hso@ Bo Cj 10k AS</t>
        </is>
      </c>
      <c r="F200" s="4" t="inlineStr">
        <is>
          <t>Huesos</t>
        </is>
      </c>
      <c r="G200" s="4" t="inlineStr">
        <is>
          <t>agrosuper shanghai1022388</t>
        </is>
      </c>
      <c r="H200" s="9" t="n">
        <v>192120</v>
      </c>
      <c r="I200" t="n">
        <v>0</v>
      </c>
      <c r="J200" t="n">
        <v>24</v>
      </c>
      <c r="K200" s="15" t="n">
        <v>0</v>
      </c>
      <c r="L200">
        <f>J200 * K200</f>
        <v/>
      </c>
      <c r="M200" s="15" t="n">
        <v>0</v>
      </c>
      <c r="N200">
        <f>M200 * H200</f>
        <v/>
      </c>
    </row>
    <row r="201">
      <c r="A201" s="4" t="inlineStr">
        <is>
          <t>01.2023</t>
        </is>
      </c>
      <c r="B201" s="4" t="inlineStr">
        <is>
          <t>Cerdo</t>
        </is>
      </c>
      <c r="C201" s="4" t="inlineStr">
        <is>
          <t>Agrosuper Shanghai</t>
        </is>
      </c>
      <c r="D201" s="4" t="n">
        <v>1022389</v>
      </c>
      <c r="E201" s="4" t="inlineStr">
        <is>
          <t>GO Cue 20@ Bo Cj 20k AS</t>
        </is>
      </c>
      <c r="F201" s="4" t="inlineStr">
        <is>
          <t>Cueros</t>
        </is>
      </c>
      <c r="G201" s="4" t="inlineStr">
        <is>
          <t>agrosuper shanghai1022389</t>
        </is>
      </c>
      <c r="H201" s="9" t="n">
        <v>9600</v>
      </c>
      <c r="I201" t="n">
        <v>0</v>
      </c>
      <c r="J201" t="n">
        <v>24</v>
      </c>
      <c r="K201" s="15" t="n">
        <v>0</v>
      </c>
      <c r="L201">
        <f>J201 * K201</f>
        <v/>
      </c>
      <c r="M201" s="15" t="n">
        <v>0</v>
      </c>
      <c r="N201">
        <f>M201 * H201</f>
        <v/>
      </c>
    </row>
    <row r="202">
      <c r="A202" s="4" t="inlineStr">
        <is>
          <t>01.2023</t>
        </is>
      </c>
      <c r="B202" s="4" t="inlineStr">
        <is>
          <t>Cerdo</t>
        </is>
      </c>
      <c r="C202" s="4" t="inlineStr">
        <is>
          <t>Agrosuper Shanghai</t>
        </is>
      </c>
      <c r="D202" s="4" t="n">
        <v>1022414</v>
      </c>
      <c r="E202" s="4" t="inlineStr">
        <is>
          <t>GO Caz Ent@ Bo Cj 10k AS</t>
        </is>
      </c>
      <c r="F202" s="4" t="inlineStr">
        <is>
          <t>Chuleta</t>
        </is>
      </c>
      <c r="G202" s="4" t="inlineStr">
        <is>
          <t>agrosuper shanghai1022414</t>
        </is>
      </c>
      <c r="H202" s="9" t="n">
        <v>436600</v>
      </c>
      <c r="I202" t="n">
        <v>0</v>
      </c>
      <c r="J202" t="n">
        <v>24</v>
      </c>
      <c r="K202" s="15" t="n">
        <v>0</v>
      </c>
      <c r="L202">
        <f>J202 * K202</f>
        <v/>
      </c>
      <c r="M202" s="15" t="n">
        <v>0</v>
      </c>
      <c r="N202">
        <f>M202 * H202</f>
        <v/>
      </c>
    </row>
    <row r="203">
      <c r="A203" s="4" t="inlineStr">
        <is>
          <t>01.2023</t>
        </is>
      </c>
      <c r="B203" s="4" t="inlineStr">
        <is>
          <t>Cerdo</t>
        </is>
      </c>
      <c r="C203" s="4" t="inlineStr">
        <is>
          <t>Agrosuper Shanghai</t>
        </is>
      </c>
      <c r="D203" s="4" t="n">
        <v>1022416</v>
      </c>
      <c r="E203" s="4" t="inlineStr">
        <is>
          <t>GO Chu Vet Repas@ Bo Cj 21k AS</t>
        </is>
      </c>
      <c r="F203" s="4" t="inlineStr">
        <is>
          <t>Chuleta</t>
        </is>
      </c>
      <c r="G203" s="4" t="inlineStr">
        <is>
          <t>agrosuper shanghai1022416</t>
        </is>
      </c>
      <c r="H203" s="9" t="n">
        <v>0</v>
      </c>
      <c r="I203" t="n">
        <v>0</v>
      </c>
      <c r="J203" t="n">
        <v>24</v>
      </c>
      <c r="K203" s="15" t="n">
        <v>0</v>
      </c>
      <c r="L203">
        <f>J203 * K203</f>
        <v/>
      </c>
      <c r="M203" s="15" t="n">
        <v>0</v>
      </c>
      <c r="N203">
        <f>M203 * H203</f>
        <v/>
      </c>
    </row>
    <row r="204">
      <c r="A204" s="4" t="inlineStr">
        <is>
          <t>01.2023</t>
        </is>
      </c>
      <c r="B204" s="4" t="inlineStr">
        <is>
          <t>Cerdo</t>
        </is>
      </c>
      <c r="C204" s="4" t="inlineStr">
        <is>
          <t>Agrosuper Shanghai</t>
        </is>
      </c>
      <c r="D204" s="4" t="n">
        <v>1022417</v>
      </c>
      <c r="E204" s="4" t="inlineStr">
        <is>
          <t>GO Cue granel@ Bo Cj 20k AS</t>
        </is>
      </c>
      <c r="F204" s="4" t="inlineStr">
        <is>
          <t>Cueros</t>
        </is>
      </c>
      <c r="G204" s="4" t="inlineStr">
        <is>
          <t>agrosuper shanghai1022417</t>
        </is>
      </c>
      <c r="H204" s="9" t="n">
        <v>0</v>
      </c>
      <c r="I204" t="n">
        <v>0</v>
      </c>
      <c r="J204" t="n">
        <v>24</v>
      </c>
      <c r="K204" s="15" t="n">
        <v>0</v>
      </c>
      <c r="L204">
        <f>J204 * K204</f>
        <v/>
      </c>
      <c r="M204" s="15" t="n">
        <v>0</v>
      </c>
      <c r="N204">
        <f>M204 * H204</f>
        <v/>
      </c>
    </row>
    <row r="205">
      <c r="A205" s="4" t="inlineStr">
        <is>
          <t>01.2023</t>
        </is>
      </c>
      <c r="B205" s="4" t="inlineStr">
        <is>
          <t>Cerdo</t>
        </is>
      </c>
      <c r="C205" s="4" t="inlineStr">
        <is>
          <t>Agrosuper Shanghai</t>
        </is>
      </c>
      <c r="D205" s="4" t="n">
        <v>1022541</v>
      </c>
      <c r="E205" s="4" t="inlineStr">
        <is>
          <t>GO Reco 20/80 @ Cj 20k AS</t>
        </is>
      </c>
      <c r="F205" s="4" t="inlineStr">
        <is>
          <t>Grasas</t>
        </is>
      </c>
      <c r="G205" s="4" t="inlineStr">
        <is>
          <t>agrosuper shanghai1022541</t>
        </is>
      </c>
      <c r="H205" s="9" t="n">
        <v>296498.734</v>
      </c>
      <c r="I205" t="n">
        <v>0</v>
      </c>
      <c r="J205" t="n">
        <v>24</v>
      </c>
      <c r="K205" s="15" t="n">
        <v>0</v>
      </c>
      <c r="L205">
        <f>J205 * K205</f>
        <v/>
      </c>
      <c r="M205" s="15" t="n">
        <v>0</v>
      </c>
      <c r="N205">
        <f>M205 * H205</f>
        <v/>
      </c>
    </row>
    <row r="206">
      <c r="A206" s="4" t="inlineStr">
        <is>
          <t>01.2023</t>
        </is>
      </c>
      <c r="B206" s="4" t="inlineStr">
        <is>
          <t>Cerdo</t>
        </is>
      </c>
      <c r="C206" s="4" t="inlineStr">
        <is>
          <t>Agrosuper Shanghai</t>
        </is>
      </c>
      <c r="D206" s="4" t="n">
        <v>1022568</v>
      </c>
      <c r="E206" s="4" t="inlineStr">
        <is>
          <t>GO Panc Tecla SCue@ 4 Bo Cj 20kg AS</t>
        </is>
      </c>
      <c r="F206" s="4" t="inlineStr">
        <is>
          <t>Panceta</t>
        </is>
      </c>
      <c r="G206" s="4" t="inlineStr">
        <is>
          <t>agrosuper shanghai1022568</t>
        </is>
      </c>
      <c r="H206" s="9" t="n">
        <v>0</v>
      </c>
      <c r="I206" t="n">
        <v>0</v>
      </c>
      <c r="J206" t="n">
        <v>24</v>
      </c>
      <c r="K206" s="15" t="n">
        <v>0</v>
      </c>
      <c r="L206">
        <f>J206 * K206</f>
        <v/>
      </c>
      <c r="M206" s="15" t="n">
        <v>0</v>
      </c>
      <c r="N206">
        <f>M206 * H206</f>
        <v/>
      </c>
    </row>
    <row r="207">
      <c r="A207" s="4" t="inlineStr">
        <is>
          <t>01.2023</t>
        </is>
      </c>
      <c r="B207" s="4" t="inlineStr">
        <is>
          <t>Cerdo</t>
        </is>
      </c>
      <c r="C207" s="4" t="inlineStr">
        <is>
          <t>Agrosuper Shanghai</t>
        </is>
      </c>
      <c r="D207" s="4" t="n">
        <v>1022636</v>
      </c>
      <c r="E207" s="4" t="inlineStr">
        <is>
          <t>GO Hso Coxal@ Cj 15kg AS</t>
        </is>
      </c>
      <c r="F207" s="4" t="inlineStr">
        <is>
          <t>Huesos</t>
        </is>
      </c>
      <c r="G207" s="4" t="inlineStr">
        <is>
          <t>agrosuper shanghai1022636</t>
        </is>
      </c>
      <c r="H207" s="9" t="n">
        <v>86040</v>
      </c>
      <c r="I207" t="n">
        <v>0</v>
      </c>
      <c r="J207" t="n">
        <v>24</v>
      </c>
      <c r="K207" s="15" t="n">
        <v>0</v>
      </c>
      <c r="L207">
        <f>J207 * K207</f>
        <v/>
      </c>
      <c r="M207" s="15" t="n">
        <v>0</v>
      </c>
      <c r="N207">
        <f>M207 * H207</f>
        <v/>
      </c>
    </row>
    <row r="208">
      <c r="A208" s="4" t="inlineStr">
        <is>
          <t>01.2023</t>
        </is>
      </c>
      <c r="B208" s="4" t="inlineStr">
        <is>
          <t>Cerdo</t>
        </is>
      </c>
      <c r="C208" s="4" t="inlineStr">
        <is>
          <t>Agrosuper Shanghai</t>
        </is>
      </c>
      <c r="D208" s="4" t="n">
        <v>1022637</v>
      </c>
      <c r="E208" s="4" t="inlineStr">
        <is>
          <t>GO Hso Escapula@ Cj 15kg AS</t>
        </is>
      </c>
      <c r="F208" s="4" t="inlineStr">
        <is>
          <t>Huesos</t>
        </is>
      </c>
      <c r="G208" s="4" t="inlineStr">
        <is>
          <t>agrosuper shanghai1022637</t>
        </is>
      </c>
      <c r="H208" s="9" t="n">
        <v>175020</v>
      </c>
      <c r="I208" t="n">
        <v>0</v>
      </c>
      <c r="J208" t="n">
        <v>24</v>
      </c>
      <c r="K208" s="15" t="n">
        <v>0</v>
      </c>
      <c r="L208">
        <f>J208 * K208</f>
        <v/>
      </c>
      <c r="M208" s="15" t="n">
        <v>0</v>
      </c>
      <c r="N208">
        <f>M208 * H208</f>
        <v/>
      </c>
    </row>
    <row r="209">
      <c r="A209" s="4" t="inlineStr">
        <is>
          <t>01.2023</t>
        </is>
      </c>
      <c r="B209" s="4" t="inlineStr">
        <is>
          <t>Cerdo</t>
        </is>
      </c>
      <c r="C209" s="4" t="inlineStr">
        <is>
          <t>Agrosuper Shanghai</t>
        </is>
      </c>
      <c r="D209" s="4" t="n">
        <v>1022639</v>
      </c>
      <c r="E209" s="4" t="inlineStr">
        <is>
          <t>GO Cab Bca Ent S/L@ Cj 20k AS</t>
        </is>
      </c>
      <c r="F209" s="4" t="inlineStr">
        <is>
          <t>Cabeza</t>
        </is>
      </c>
      <c r="G209" s="4" t="inlineStr">
        <is>
          <t>agrosuper shanghai1022639</t>
        </is>
      </c>
      <c r="H209" s="9" t="n">
        <v>936777.6800000001</v>
      </c>
      <c r="I209" t="n">
        <v>0</v>
      </c>
      <c r="J209" t="n">
        <v>24</v>
      </c>
      <c r="K209" s="15" t="n">
        <v>0</v>
      </c>
      <c r="L209">
        <f>J209 * K209</f>
        <v/>
      </c>
      <c r="M209" s="15" t="n">
        <v>0</v>
      </c>
      <c r="N209">
        <f>M209 * H209</f>
        <v/>
      </c>
    </row>
    <row r="210">
      <c r="A210" s="4" t="inlineStr">
        <is>
          <t>01.2023</t>
        </is>
      </c>
      <c r="B210" s="4" t="inlineStr">
        <is>
          <t>Cerdo</t>
        </is>
      </c>
      <c r="C210" s="4" t="inlineStr">
        <is>
          <t>Agrosuper Shanghai</t>
        </is>
      </c>
      <c r="D210" s="4" t="n">
        <v>1022640</v>
      </c>
      <c r="E210" s="4" t="inlineStr">
        <is>
          <t>GO Cab Roj Ent S/L@ Cj 20k AS</t>
        </is>
      </c>
      <c r="F210" s="4" t="inlineStr">
        <is>
          <t>Cabeza</t>
        </is>
      </c>
      <c r="G210" s="4" t="inlineStr">
        <is>
          <t>agrosuper shanghai1022640</t>
        </is>
      </c>
      <c r="H210" s="9" t="n">
        <v>95281.208</v>
      </c>
      <c r="I210" t="n">
        <v>0</v>
      </c>
      <c r="J210" t="n">
        <v>24</v>
      </c>
      <c r="K210" s="15" t="n">
        <v>0</v>
      </c>
      <c r="L210">
        <f>J210 * K210</f>
        <v/>
      </c>
      <c r="M210" s="15" t="n">
        <v>0</v>
      </c>
      <c r="N210">
        <f>M210 * H210</f>
        <v/>
      </c>
    </row>
    <row r="211">
      <c r="A211" s="4" t="inlineStr">
        <is>
          <t>01.2023</t>
        </is>
      </c>
      <c r="B211" s="4" t="inlineStr">
        <is>
          <t>Cerdo</t>
        </is>
      </c>
      <c r="C211" s="4" t="inlineStr">
        <is>
          <t>Agrosuper Shanghai</t>
        </is>
      </c>
      <c r="D211" s="4" t="n">
        <v>1022645</v>
      </c>
      <c r="E211" s="4" t="inlineStr">
        <is>
          <t>GO Pecho Belly C/Hso pec@ Vp Cj AS</t>
        </is>
      </c>
      <c r="F211" s="4" t="inlineStr">
        <is>
          <t>Panceta</t>
        </is>
      </c>
      <c r="G211" s="4" t="inlineStr">
        <is>
          <t>agrosuper shanghai1022645</t>
        </is>
      </c>
      <c r="H211" s="9" t="n">
        <v>0</v>
      </c>
      <c r="I211" t="n">
        <v>0</v>
      </c>
      <c r="J211" t="n">
        <v>24</v>
      </c>
      <c r="K211" s="15" t="n">
        <v>0</v>
      </c>
      <c r="L211">
        <f>J211 * K211</f>
        <v/>
      </c>
      <c r="M211" s="15" t="n">
        <v>0</v>
      </c>
      <c r="N211">
        <f>M211 * H211</f>
        <v/>
      </c>
    </row>
    <row r="212">
      <c r="A212" s="4" t="inlineStr">
        <is>
          <t>01.2023</t>
        </is>
      </c>
      <c r="B212" s="4" t="inlineStr">
        <is>
          <t>Cerdo</t>
        </is>
      </c>
      <c r="C212" s="4" t="inlineStr">
        <is>
          <t>Agrosuper Shanghai</t>
        </is>
      </c>
      <c r="D212" s="4" t="n">
        <v>1022646</v>
      </c>
      <c r="E212" s="4" t="inlineStr">
        <is>
          <t>GO Pecho Belly S/p@ Vp Cj AS</t>
        </is>
      </c>
      <c r="F212" s="4" t="inlineStr">
        <is>
          <t>Panceta</t>
        </is>
      </c>
      <c r="G212" s="4" t="inlineStr">
        <is>
          <t>agrosuper shanghai1022646</t>
        </is>
      </c>
      <c r="H212" s="9" t="n">
        <v>0</v>
      </c>
      <c r="I212" t="n">
        <v>0</v>
      </c>
      <c r="J212" t="n">
        <v>24</v>
      </c>
      <c r="K212" s="15" t="n">
        <v>0</v>
      </c>
      <c r="L212">
        <f>J212 * K212</f>
        <v/>
      </c>
      <c r="M212" s="15" t="n">
        <v>0</v>
      </c>
      <c r="N212">
        <f>M212 * H212</f>
        <v/>
      </c>
    </row>
    <row r="213">
      <c r="A213" s="4" t="inlineStr">
        <is>
          <t>01.2023</t>
        </is>
      </c>
      <c r="B213" s="4" t="inlineStr">
        <is>
          <t>Cerdo</t>
        </is>
      </c>
      <c r="C213" s="4" t="inlineStr">
        <is>
          <t>Agrosuper Shanghai</t>
        </is>
      </c>
      <c r="D213" s="4" t="n">
        <v>1022748</v>
      </c>
      <c r="E213" s="4" t="inlineStr">
        <is>
          <t>GO Manos@ Cj 10k AS</t>
        </is>
      </c>
      <c r="F213" s="4" t="inlineStr">
        <is>
          <t>Subprod</t>
        </is>
      </c>
      <c r="G213" s="4" t="inlineStr">
        <is>
          <t>agrosuper shanghai1022748</t>
        </is>
      </c>
      <c r="H213" s="9" t="n">
        <v>95560</v>
      </c>
      <c r="I213" t="n">
        <v>0</v>
      </c>
      <c r="J213" t="n">
        <v>24</v>
      </c>
      <c r="K213" s="15" t="n">
        <v>0</v>
      </c>
      <c r="L213">
        <f>J213 * K213</f>
        <v/>
      </c>
      <c r="M213" s="15" t="n">
        <v>0</v>
      </c>
      <c r="N213">
        <f>M213 * H213</f>
        <v/>
      </c>
    </row>
    <row r="214">
      <c r="A214" s="4" t="inlineStr">
        <is>
          <t>01.2023</t>
        </is>
      </c>
      <c r="B214" s="4" t="inlineStr">
        <is>
          <t>Cerdo</t>
        </is>
      </c>
      <c r="C214" s="4" t="inlineStr">
        <is>
          <t>Agrosuper Shanghai</t>
        </is>
      </c>
      <c r="D214" s="4" t="n">
        <v>1022753</v>
      </c>
      <c r="E214" s="4" t="inlineStr">
        <is>
          <t>GO PernilM 1,3 kg up@ Cj 20k AS</t>
        </is>
      </c>
      <c r="F214" s="4" t="inlineStr">
        <is>
          <t>Pernil</t>
        </is>
      </c>
      <c r="G214" s="4" t="inlineStr">
        <is>
          <t>agrosuper shanghai1022753</t>
        </is>
      </c>
      <c r="H214" s="9" t="n">
        <v>152080</v>
      </c>
      <c r="I214" t="n">
        <v>0</v>
      </c>
      <c r="J214" t="n">
        <v>24</v>
      </c>
      <c r="K214" s="15" t="n">
        <v>0</v>
      </c>
      <c r="L214">
        <f>J214 * K214</f>
        <v/>
      </c>
      <c r="M214" s="15" t="n">
        <v>0</v>
      </c>
      <c r="N214">
        <f>M214 * H214</f>
        <v/>
      </c>
    </row>
    <row r="215">
      <c r="A215" s="4" t="inlineStr">
        <is>
          <t>01.2023</t>
        </is>
      </c>
      <c r="B215" s="4" t="inlineStr">
        <is>
          <t>Cerdo</t>
        </is>
      </c>
      <c r="C215" s="4" t="inlineStr">
        <is>
          <t>Agrosuper Shanghai</t>
        </is>
      </c>
      <c r="D215" s="4" t="n">
        <v>1022851</v>
      </c>
      <c r="E215" s="4" t="inlineStr">
        <is>
          <t>GO Pal Nor@ Cj 20k AS</t>
        </is>
      </c>
      <c r="F215" s="4" t="inlineStr">
        <is>
          <t>Paleta</t>
        </is>
      </c>
      <c r="G215" s="4" t="inlineStr">
        <is>
          <t>agrosuper shanghai1022851</t>
        </is>
      </c>
      <c r="H215" s="9" t="n">
        <v>0</v>
      </c>
      <c r="I215" t="n">
        <v>0</v>
      </c>
      <c r="J215" t="n">
        <v>24</v>
      </c>
      <c r="K215" s="15" t="n">
        <v>0</v>
      </c>
      <c r="L215">
        <f>J215 * K215</f>
        <v/>
      </c>
      <c r="M215" s="15" t="n">
        <v>0</v>
      </c>
      <c r="N215">
        <f>M215 * H215</f>
        <v/>
      </c>
    </row>
    <row r="216">
      <c r="A216" s="4" t="inlineStr">
        <is>
          <t>01.2023</t>
        </is>
      </c>
      <c r="B216" s="4" t="inlineStr">
        <is>
          <t>Cerdo</t>
        </is>
      </c>
      <c r="C216" s="4" t="inlineStr">
        <is>
          <t>Agrosuper Shanghai</t>
        </is>
      </c>
      <c r="D216" s="4" t="n">
        <v>1022856</v>
      </c>
      <c r="E216" s="4" t="inlineStr">
        <is>
          <t>GO Reco 10/90 @ Cj 20k AS</t>
        </is>
      </c>
      <c r="F216" s="4" t="inlineStr">
        <is>
          <t>Grasas</t>
        </is>
      </c>
      <c r="G216" s="4" t="inlineStr">
        <is>
          <t>agrosuper shanghai1022856</t>
        </is>
      </c>
      <c r="H216" s="9" t="n">
        <v>3914.944</v>
      </c>
      <c r="I216" t="n">
        <v>0</v>
      </c>
      <c r="J216" t="n">
        <v>24</v>
      </c>
      <c r="K216" s="15" t="n">
        <v>0</v>
      </c>
      <c r="L216">
        <f>J216 * K216</f>
        <v/>
      </c>
      <c r="M216" s="15" t="n">
        <v>0</v>
      </c>
      <c r="N216">
        <f>M216 * H216</f>
        <v/>
      </c>
    </row>
    <row r="217">
      <c r="A217" s="4" t="inlineStr">
        <is>
          <t>01.2023</t>
        </is>
      </c>
      <c r="B217" s="4" t="inlineStr">
        <is>
          <t>Cerdo</t>
        </is>
      </c>
      <c r="C217" s="4" t="inlineStr">
        <is>
          <t>Agrosuper Shanghai</t>
        </is>
      </c>
      <c r="D217" s="4" t="n">
        <v>1022932</v>
      </c>
      <c r="E217" s="4" t="inlineStr">
        <is>
          <t>GO BB Ribs 20-24 Oz@ Cj 10k AS</t>
        </is>
      </c>
      <c r="F217" s="4" t="inlineStr">
        <is>
          <t>Chuleta</t>
        </is>
      </c>
      <c r="G217" s="4" t="inlineStr">
        <is>
          <t>agrosuper shanghai1022932</t>
        </is>
      </c>
      <c r="H217" s="9" t="n">
        <v>0</v>
      </c>
      <c r="I217" t="n">
        <v>0</v>
      </c>
      <c r="J217" t="n">
        <v>24</v>
      </c>
      <c r="K217" s="15" t="n">
        <v>0</v>
      </c>
      <c r="L217">
        <f>J217 * K217</f>
        <v/>
      </c>
      <c r="M217" s="15" t="n">
        <v>0</v>
      </c>
      <c r="N217">
        <f>M217 * H217</f>
        <v/>
      </c>
    </row>
    <row r="218">
      <c r="A218" s="4" t="inlineStr">
        <is>
          <t>01.2023</t>
        </is>
      </c>
      <c r="B218" s="4" t="inlineStr">
        <is>
          <t>Cerdo</t>
        </is>
      </c>
      <c r="C218" s="4" t="inlineStr">
        <is>
          <t>Agrosuper Shanghai</t>
        </is>
      </c>
      <c r="D218" s="4" t="n">
        <v>1022936</v>
      </c>
      <c r="E218" s="4" t="inlineStr">
        <is>
          <t>GO File C/cab@ Cj 5k AS</t>
        </is>
      </c>
      <c r="F218" s="4" t="inlineStr">
        <is>
          <t>Filete</t>
        </is>
      </c>
      <c r="G218" s="4" t="inlineStr">
        <is>
          <t>agrosuper shanghai1022936</t>
        </is>
      </c>
      <c r="H218" s="9" t="n">
        <v>0</v>
      </c>
      <c r="I218" t="n">
        <v>0</v>
      </c>
      <c r="J218" t="n">
        <v>24</v>
      </c>
      <c r="K218" s="15" t="n">
        <v>0</v>
      </c>
      <c r="L218">
        <f>J218 * K218</f>
        <v/>
      </c>
      <c r="M218" s="15" t="n">
        <v>0</v>
      </c>
      <c r="N218">
        <f>M218 * H218</f>
        <v/>
      </c>
    </row>
    <row r="219">
      <c r="A219" s="4" t="inlineStr">
        <is>
          <t>01.2023</t>
        </is>
      </c>
      <c r="B219" s="4" t="inlineStr">
        <is>
          <t>Cerdo</t>
        </is>
      </c>
      <c r="C219" s="4" t="inlineStr">
        <is>
          <t>Agrosuper Shanghai</t>
        </is>
      </c>
      <c r="D219" s="4" t="n">
        <v>1022939</v>
      </c>
      <c r="E219" s="4" t="inlineStr">
        <is>
          <t>GO Pta Cost@ Bo Cj 20k AS</t>
        </is>
      </c>
      <c r="F219" s="4" t="inlineStr">
        <is>
          <t>Cost-Pec</t>
        </is>
      </c>
      <c r="G219" s="4" t="inlineStr">
        <is>
          <t>agrosuper shanghai1022939</t>
        </is>
      </c>
      <c r="H219" s="9" t="n">
        <v>100000</v>
      </c>
      <c r="I219" t="n">
        <v>0</v>
      </c>
      <c r="J219" t="n">
        <v>24</v>
      </c>
      <c r="K219" s="15" t="n">
        <v>0</v>
      </c>
      <c r="L219">
        <f>J219 * K219</f>
        <v/>
      </c>
      <c r="M219" s="15" t="n">
        <v>0</v>
      </c>
      <c r="N219">
        <f>M219 * H219</f>
        <v/>
      </c>
    </row>
    <row r="220">
      <c r="A220" s="4" t="inlineStr">
        <is>
          <t>01.2023</t>
        </is>
      </c>
      <c r="B220" s="4" t="inlineStr">
        <is>
          <t>Cerdo</t>
        </is>
      </c>
      <c r="C220" s="4" t="inlineStr">
        <is>
          <t>Agrosuper Shanghai</t>
        </is>
      </c>
      <c r="D220" s="4" t="n">
        <v>1022940</v>
      </c>
      <c r="E220" s="4" t="inlineStr">
        <is>
          <t>GO PernilM 1 kg down@ Cj 20k AS</t>
        </is>
      </c>
      <c r="F220" s="4" t="inlineStr">
        <is>
          <t>Pernil</t>
        </is>
      </c>
      <c r="G220" s="4" t="inlineStr">
        <is>
          <t>agrosuper shanghai1022940</t>
        </is>
      </c>
      <c r="H220" s="9" t="n">
        <v>0</v>
      </c>
      <c r="I220" t="n">
        <v>0</v>
      </c>
      <c r="J220" t="n">
        <v>24</v>
      </c>
      <c r="K220" s="15" t="n">
        <v>0</v>
      </c>
      <c r="L220">
        <f>J220 * K220</f>
        <v/>
      </c>
      <c r="M220" s="15" t="n">
        <v>0</v>
      </c>
      <c r="N220">
        <f>M220 * H220</f>
        <v/>
      </c>
    </row>
    <row r="221">
      <c r="A221" s="4" t="inlineStr">
        <is>
          <t>01.2023</t>
        </is>
      </c>
      <c r="B221" s="4" t="inlineStr">
        <is>
          <t>Cerdo</t>
        </is>
      </c>
      <c r="C221" s="4" t="inlineStr">
        <is>
          <t>Agrosuper Shanghai</t>
        </is>
      </c>
      <c r="D221" s="4" t="n">
        <v>1022941</v>
      </c>
      <c r="E221" s="4" t="inlineStr">
        <is>
          <t>GO PernilM 1-1.3 kg@ Cj 20k AS</t>
        </is>
      </c>
      <c r="F221" s="4" t="inlineStr">
        <is>
          <t>Pernil</t>
        </is>
      </c>
      <c r="G221" s="4" t="inlineStr">
        <is>
          <t>agrosuper shanghai1022941</t>
        </is>
      </c>
      <c r="H221" s="9" t="n">
        <v>0</v>
      </c>
      <c r="I221" t="n">
        <v>0</v>
      </c>
      <c r="J221" t="n">
        <v>24</v>
      </c>
      <c r="K221" s="15" t="n">
        <v>0</v>
      </c>
      <c r="L221">
        <f>J221 * K221</f>
        <v/>
      </c>
      <c r="M221" s="15" t="n">
        <v>0</v>
      </c>
      <c r="N221">
        <f>M221 * H221</f>
        <v/>
      </c>
    </row>
    <row r="222">
      <c r="A222" s="4" t="inlineStr">
        <is>
          <t>01.2023</t>
        </is>
      </c>
      <c r="B222" s="4" t="inlineStr">
        <is>
          <t>Cerdo</t>
        </is>
      </c>
      <c r="C222" s="4" t="inlineStr">
        <is>
          <t>Agrosuper Shanghai</t>
        </is>
      </c>
      <c r="D222" s="4" t="n">
        <v>1022943</v>
      </c>
      <c r="E222" s="4" t="inlineStr">
        <is>
          <t>GO Lom Ctro@ Cj 16k AS</t>
        </is>
      </c>
      <c r="F222" s="4" t="inlineStr">
        <is>
          <t>Lomo</t>
        </is>
      </c>
      <c r="G222" s="4" t="inlineStr">
        <is>
          <t>agrosuper shanghai1022943</t>
        </is>
      </c>
      <c r="H222" s="9" t="n">
        <v>47808.344</v>
      </c>
      <c r="I222" t="n">
        <v>0</v>
      </c>
      <c r="J222" t="n">
        <v>24</v>
      </c>
      <c r="K222" s="15" t="n">
        <v>0</v>
      </c>
      <c r="L222">
        <f>J222 * K222</f>
        <v/>
      </c>
      <c r="M222" s="15" t="n">
        <v>0</v>
      </c>
      <c r="N222">
        <f>M222 * H222</f>
        <v/>
      </c>
    </row>
    <row r="223">
      <c r="A223" s="4" t="inlineStr">
        <is>
          <t>01.2023</t>
        </is>
      </c>
      <c r="B223" s="4" t="inlineStr">
        <is>
          <t>Cerdo</t>
        </is>
      </c>
      <c r="C223" s="4" t="inlineStr">
        <is>
          <t>Agrosuper Shanghai</t>
        </is>
      </c>
      <c r="D223" s="4" t="n">
        <v>1022945</v>
      </c>
      <c r="E223" s="4" t="inlineStr">
        <is>
          <t>GO Mantec@ Cj 20k AS</t>
        </is>
      </c>
      <c r="F223" s="4" t="inlineStr">
        <is>
          <t>Grasas</t>
        </is>
      </c>
      <c r="G223" s="4" t="inlineStr">
        <is>
          <t>agrosuper shanghai1022945</t>
        </is>
      </c>
      <c r="H223" s="9" t="n">
        <v>216620</v>
      </c>
      <c r="I223" t="n">
        <v>0</v>
      </c>
      <c r="J223" t="n">
        <v>24</v>
      </c>
      <c r="K223" s="15" t="n">
        <v>0</v>
      </c>
      <c r="L223">
        <f>J223 * K223</f>
        <v/>
      </c>
      <c r="M223" s="15" t="n">
        <v>0</v>
      </c>
      <c r="N223">
        <f>M223 * H223</f>
        <v/>
      </c>
    </row>
    <row r="224">
      <c r="A224" s="4" t="inlineStr">
        <is>
          <t>01.2023</t>
        </is>
      </c>
      <c r="B224" s="4" t="inlineStr">
        <is>
          <t>Cerdo</t>
        </is>
      </c>
      <c r="C224" s="4" t="inlineStr">
        <is>
          <t>Agrosuper Shanghai</t>
        </is>
      </c>
      <c r="D224" s="4" t="n">
        <v>1023034</v>
      </c>
      <c r="E224" s="4" t="inlineStr">
        <is>
          <t>GO Forro Pal@ Bo Cj 20k AS</t>
        </is>
      </c>
      <c r="F224" s="4" t="inlineStr">
        <is>
          <t>Cueros</t>
        </is>
      </c>
      <c r="G224" s="4" t="inlineStr">
        <is>
          <t>agrosuper shanghai1023034</t>
        </is>
      </c>
      <c r="H224" s="9" t="n">
        <v>0</v>
      </c>
      <c r="I224" t="n">
        <v>0</v>
      </c>
      <c r="J224" t="n">
        <v>24</v>
      </c>
      <c r="K224" s="15" t="n">
        <v>0</v>
      </c>
      <c r="L224">
        <f>J224 * K224</f>
        <v/>
      </c>
      <c r="M224" s="15" t="n">
        <v>0</v>
      </c>
      <c r="N224">
        <f>M224 * H224</f>
        <v/>
      </c>
    </row>
    <row r="225">
      <c r="A225" s="4" t="inlineStr">
        <is>
          <t>01.2023</t>
        </is>
      </c>
      <c r="B225" s="4" t="inlineStr">
        <is>
          <t>Cerdo</t>
        </is>
      </c>
      <c r="C225" s="4" t="inlineStr">
        <is>
          <t>Agrosuper Shanghai</t>
        </is>
      </c>
      <c r="D225" s="4" t="n">
        <v>1023035</v>
      </c>
      <c r="E225" s="4" t="inlineStr">
        <is>
          <t>GO Belly Strip@ Cj 20k AS</t>
        </is>
      </c>
      <c r="F225" s="4" t="inlineStr">
        <is>
          <t>Recortes</t>
        </is>
      </c>
      <c r="G225" s="4" t="inlineStr">
        <is>
          <t>agrosuper shanghai1023035</t>
        </is>
      </c>
      <c r="H225" s="9" t="n">
        <v>0</v>
      </c>
      <c r="I225" t="n">
        <v>0</v>
      </c>
      <c r="J225" t="n">
        <v>24</v>
      </c>
      <c r="K225" s="15" t="n">
        <v>0</v>
      </c>
      <c r="L225">
        <f>J225 * K225</f>
        <v/>
      </c>
      <c r="M225" s="15" t="n">
        <v>0</v>
      </c>
      <c r="N225">
        <f>M225 * H225</f>
        <v/>
      </c>
    </row>
    <row r="226">
      <c r="A226" s="4" t="inlineStr">
        <is>
          <t>01.2023</t>
        </is>
      </c>
      <c r="B226" s="4" t="inlineStr">
        <is>
          <t>Cerdo</t>
        </is>
      </c>
      <c r="C226" s="4" t="inlineStr">
        <is>
          <t>Agrosuper Shanghai</t>
        </is>
      </c>
      <c r="D226" s="4" t="n">
        <v>1023066</v>
      </c>
      <c r="E226" s="4" t="inlineStr">
        <is>
          <t>GO BB Ribs@ Cj 16k AS</t>
        </is>
      </c>
      <c r="F226" s="4" t="inlineStr">
        <is>
          <t>Chuleta</t>
        </is>
      </c>
      <c r="G226" s="4" t="inlineStr">
        <is>
          <t>agrosuper shanghai1023066</t>
        </is>
      </c>
      <c r="H226" s="9" t="n">
        <v>0</v>
      </c>
      <c r="I226" t="n">
        <v>0</v>
      </c>
      <c r="J226" t="n">
        <v>24</v>
      </c>
      <c r="K226" s="15" t="n">
        <v>0</v>
      </c>
      <c r="L226">
        <f>J226 * K226</f>
        <v/>
      </c>
      <c r="M226" s="15" t="n">
        <v>0</v>
      </c>
      <c r="N226">
        <f>M226 * H226</f>
        <v/>
      </c>
    </row>
    <row r="227">
      <c r="A227" s="4" t="inlineStr">
        <is>
          <t>01.2023</t>
        </is>
      </c>
      <c r="B227" s="4" t="inlineStr">
        <is>
          <t>Cerdo</t>
        </is>
      </c>
      <c r="C227" s="4" t="inlineStr">
        <is>
          <t>Agrosuper Shanghai</t>
        </is>
      </c>
      <c r="D227" s="4" t="n">
        <v>1023093</v>
      </c>
      <c r="E227" s="4" t="inlineStr">
        <is>
          <t>GO Cordon Lom@ Bo Cj 20k AS</t>
        </is>
      </c>
      <c r="F227" s="4" t="inlineStr">
        <is>
          <t>Recortes</t>
        </is>
      </c>
      <c r="G227" s="4" t="inlineStr">
        <is>
          <t>agrosuper shanghai1023093</t>
        </is>
      </c>
      <c r="H227" s="9" t="n">
        <v>0</v>
      </c>
      <c r="I227" t="n">
        <v>0</v>
      </c>
      <c r="J227" t="n">
        <v>24</v>
      </c>
      <c r="K227" s="15" t="n">
        <v>0</v>
      </c>
      <c r="L227">
        <f>J227 * K227</f>
        <v/>
      </c>
      <c r="M227" s="15" t="n">
        <v>0</v>
      </c>
      <c r="N227">
        <f>M227 * H227</f>
        <v/>
      </c>
    </row>
    <row r="228">
      <c r="A228" s="4" t="inlineStr">
        <is>
          <t>01.2023</t>
        </is>
      </c>
      <c r="B228" s="4" t="inlineStr">
        <is>
          <t>Cerdo</t>
        </is>
      </c>
      <c r="C228" s="4" t="inlineStr">
        <is>
          <t>Agrosuper Shanghai</t>
        </is>
      </c>
      <c r="D228" s="4" t="n">
        <v>1023109</v>
      </c>
      <c r="E228" s="4" t="inlineStr">
        <is>
          <t>GO Reco 20/80 @ Cj 20k AS</t>
        </is>
      </c>
      <c r="F228" s="4" t="inlineStr">
        <is>
          <t>Grasas</t>
        </is>
      </c>
      <c r="G228" s="4" t="inlineStr">
        <is>
          <t>agrosuper shanghai1023109</t>
        </is>
      </c>
      <c r="H228" s="9" t="n">
        <v>0</v>
      </c>
      <c r="I228" t="n">
        <v>0</v>
      </c>
      <c r="J228" t="n">
        <v>24</v>
      </c>
      <c r="K228" s="15" t="n">
        <v>0</v>
      </c>
      <c r="L228">
        <f>J228 * K228</f>
        <v/>
      </c>
      <c r="M228" s="15" t="n">
        <v>0</v>
      </c>
      <c r="N228">
        <f>M228 * H228</f>
        <v/>
      </c>
    </row>
    <row r="229">
      <c r="A229" s="4" t="inlineStr">
        <is>
          <t>01.2023</t>
        </is>
      </c>
      <c r="B229" s="4" t="inlineStr">
        <is>
          <t>Cerdo</t>
        </is>
      </c>
      <c r="C229" s="4" t="inlineStr">
        <is>
          <t>Agrosuper Shanghai</t>
        </is>
      </c>
      <c r="D229" s="4" t="n">
        <v>1023110</v>
      </c>
      <c r="E229" s="4" t="inlineStr">
        <is>
          <t>GO Pna Forro@ Bo Cj 20k AS</t>
        </is>
      </c>
      <c r="F229" s="4" t="inlineStr">
        <is>
          <t>Cueros</t>
        </is>
      </c>
      <c r="G229" s="4" t="inlineStr">
        <is>
          <t>agrosuper shanghai1023110</t>
        </is>
      </c>
      <c r="H229" s="9" t="n">
        <v>0</v>
      </c>
      <c r="I229" t="n">
        <v>0</v>
      </c>
      <c r="J229" t="n">
        <v>24</v>
      </c>
      <c r="K229" s="15" t="n">
        <v>0</v>
      </c>
      <c r="L229">
        <f>J229 * K229</f>
        <v/>
      </c>
      <c r="M229" s="15" t="n">
        <v>0</v>
      </c>
      <c r="N229">
        <f>M229 * H229</f>
        <v/>
      </c>
    </row>
    <row r="230">
      <c r="A230" s="4" t="inlineStr">
        <is>
          <t>01.2023</t>
        </is>
      </c>
      <c r="B230" s="4" t="inlineStr">
        <is>
          <t>Cerdo</t>
        </is>
      </c>
      <c r="C230" s="4" t="inlineStr">
        <is>
          <t>Agrosuper Shanghai</t>
        </is>
      </c>
      <c r="D230" s="4" t="n">
        <v>1023111</v>
      </c>
      <c r="E230" s="4" t="inlineStr">
        <is>
          <t>GO Grasa Forro Pna Limp@ Bo Cj 20k AS</t>
        </is>
      </c>
      <c r="F230" s="4" t="inlineStr">
        <is>
          <t>Grasas</t>
        </is>
      </c>
      <c r="G230" s="4" t="inlineStr">
        <is>
          <t>agrosuper shanghai1023111</t>
        </is>
      </c>
      <c r="H230" s="9" t="n">
        <v>0</v>
      </c>
      <c r="I230" t="n">
        <v>0</v>
      </c>
      <c r="J230" t="n">
        <v>24</v>
      </c>
      <c r="K230" s="15" t="n">
        <v>0</v>
      </c>
      <c r="L230">
        <f>J230 * K230</f>
        <v/>
      </c>
      <c r="M230" s="15" t="n">
        <v>0</v>
      </c>
      <c r="N230">
        <f>M230 * H230</f>
        <v/>
      </c>
    </row>
    <row r="231">
      <c r="A231" s="4" t="inlineStr">
        <is>
          <t>01.2023</t>
        </is>
      </c>
      <c r="B231" s="4" t="inlineStr">
        <is>
          <t>Cerdo</t>
        </is>
      </c>
      <c r="C231" s="4" t="inlineStr">
        <is>
          <t>Agrosuper Shanghai</t>
        </is>
      </c>
      <c r="D231" s="4" t="n">
        <v>1023143</v>
      </c>
      <c r="E231" s="4" t="inlineStr">
        <is>
          <t>GO Platead@ Fi Cj 20k AS</t>
        </is>
      </c>
      <c r="F231" s="4" t="inlineStr">
        <is>
          <t>Prolijado</t>
        </is>
      </c>
      <c r="G231" s="4" t="inlineStr">
        <is>
          <t>agrosuper shanghai1023143</t>
        </is>
      </c>
      <c r="H231" s="9" t="n">
        <v>0</v>
      </c>
      <c r="I231" t="n">
        <v>0</v>
      </c>
      <c r="J231" t="n">
        <v>24</v>
      </c>
      <c r="K231" s="15" t="n">
        <v>0</v>
      </c>
      <c r="L231">
        <f>J231 * K231</f>
        <v/>
      </c>
      <c r="M231" s="15" t="n">
        <v>0</v>
      </c>
      <c r="N231">
        <f>M231 * H231</f>
        <v/>
      </c>
    </row>
    <row r="232">
      <c r="A232" s="4" t="inlineStr">
        <is>
          <t>01.2023</t>
        </is>
      </c>
      <c r="B232" s="4" t="inlineStr">
        <is>
          <t>Cerdo</t>
        </is>
      </c>
      <c r="C232" s="4" t="inlineStr">
        <is>
          <t>Agrosuper Shanghai</t>
        </is>
      </c>
      <c r="D232" s="4" t="n">
        <v>1023291</v>
      </c>
      <c r="E232" s="4" t="inlineStr">
        <is>
          <t>GO Hso Costilla 4x 5kg @ Cj 20k AS</t>
        </is>
      </c>
      <c r="F232" s="4" t="inlineStr">
        <is>
          <t>Huesos</t>
        </is>
      </c>
      <c r="G232" s="4" t="inlineStr">
        <is>
          <t>agrosuper shanghai1023291</t>
        </is>
      </c>
      <c r="H232" s="9" t="n">
        <v>96000</v>
      </c>
      <c r="I232" t="n">
        <v>0</v>
      </c>
      <c r="J232" t="n">
        <v>24</v>
      </c>
      <c r="K232" s="15" t="n">
        <v>0</v>
      </c>
      <c r="L232">
        <f>J232 * K232</f>
        <v/>
      </c>
      <c r="M232" s="15" t="n">
        <v>0</v>
      </c>
      <c r="N232">
        <f>M232 * H232</f>
        <v/>
      </c>
    </row>
    <row r="233">
      <c r="A233" s="4" t="inlineStr">
        <is>
          <t>01.2023</t>
        </is>
      </c>
      <c r="B233" s="4" t="inlineStr">
        <is>
          <t>Cerdo</t>
        </is>
      </c>
      <c r="C233" s="4" t="inlineStr">
        <is>
          <t>Agrosuper Shanghai</t>
        </is>
      </c>
      <c r="D233" s="4" t="n">
        <v>1023306</v>
      </c>
      <c r="E233" s="4" t="inlineStr">
        <is>
          <t>GO Cue granel@ Bo Cj 20k AS</t>
        </is>
      </c>
      <c r="F233" s="4" t="inlineStr">
        <is>
          <t>Cueros</t>
        </is>
      </c>
      <c r="G233" s="4" t="inlineStr">
        <is>
          <t>agrosuper shanghai1023306</t>
        </is>
      </c>
      <c r="H233" s="9" t="n">
        <v>435640</v>
      </c>
      <c r="I233" t="n">
        <v>0</v>
      </c>
      <c r="J233" t="n">
        <v>24</v>
      </c>
      <c r="K233" s="15" t="n">
        <v>0</v>
      </c>
      <c r="L233">
        <f>J233 * K233</f>
        <v/>
      </c>
      <c r="M233" s="15" t="n">
        <v>0</v>
      </c>
      <c r="N233">
        <f>M233 * H233</f>
        <v/>
      </c>
    </row>
    <row r="234">
      <c r="A234" s="4" t="inlineStr">
        <is>
          <t>01.2023</t>
        </is>
      </c>
      <c r="B234" s="4" t="inlineStr">
        <is>
          <t>Cerdo</t>
        </is>
      </c>
      <c r="C234" s="4" t="inlineStr">
        <is>
          <t>Agrosuper Shanghai</t>
        </is>
      </c>
      <c r="D234" s="4" t="n">
        <v>1023354</v>
      </c>
      <c r="E234" s="4" t="inlineStr">
        <is>
          <t>GO PernilM 1 kg down@ Cj 10k AS</t>
        </is>
      </c>
      <c r="F234" s="4" t="inlineStr">
        <is>
          <t>Pernil</t>
        </is>
      </c>
      <c r="G234" s="4" t="inlineStr">
        <is>
          <t>agrosuper shanghai1023354</t>
        </is>
      </c>
      <c r="H234" s="9" t="n">
        <v>0</v>
      </c>
      <c r="I234" t="n">
        <v>0</v>
      </c>
      <c r="J234" t="n">
        <v>24</v>
      </c>
      <c r="K234" s="15" t="n">
        <v>0</v>
      </c>
      <c r="L234">
        <f>J234 * K234</f>
        <v/>
      </c>
      <c r="M234" s="15" t="n">
        <v>0</v>
      </c>
      <c r="N234">
        <f>M234 * H234</f>
        <v/>
      </c>
    </row>
    <row r="235">
      <c r="A235" s="4" t="inlineStr">
        <is>
          <t>01.2023</t>
        </is>
      </c>
      <c r="B235" s="4" t="inlineStr">
        <is>
          <t>Cerdo</t>
        </is>
      </c>
      <c r="C235" s="4" t="inlineStr">
        <is>
          <t>Agrosuper Shanghai</t>
        </is>
      </c>
      <c r="D235" s="4" t="n">
        <v>1023373</v>
      </c>
      <c r="E235" s="4" t="inlineStr">
        <is>
          <t>GO PernilM 1-1.3 kg@ Cj 10k AS</t>
        </is>
      </c>
      <c r="F235" s="4" t="inlineStr">
        <is>
          <t>Pernil</t>
        </is>
      </c>
      <c r="G235" s="4" t="inlineStr">
        <is>
          <t>agrosuper shanghai1023373</t>
        </is>
      </c>
      <c r="H235" s="9" t="n">
        <v>0</v>
      </c>
      <c r="I235" t="n">
        <v>0</v>
      </c>
      <c r="J235" t="n">
        <v>24</v>
      </c>
      <c r="K235" s="15" t="n">
        <v>0</v>
      </c>
      <c r="L235">
        <f>J235 * K235</f>
        <v/>
      </c>
      <c r="M235" s="15" t="n">
        <v>0</v>
      </c>
      <c r="N235">
        <f>M235 * H235</f>
        <v/>
      </c>
    </row>
    <row r="236">
      <c r="A236" s="4" t="inlineStr">
        <is>
          <t>01.2023</t>
        </is>
      </c>
      <c r="B236" s="4" t="inlineStr">
        <is>
          <t>Cerdo</t>
        </is>
      </c>
      <c r="C236" s="4" t="inlineStr">
        <is>
          <t>Agrosuper Shanghai</t>
        </is>
      </c>
      <c r="D236" s="4" t="n">
        <v>1023411</v>
      </c>
      <c r="E236" s="4" t="inlineStr">
        <is>
          <t>GO  PpPna 54@ Bo Cj AS</t>
        </is>
      </c>
      <c r="F236" s="4" t="inlineStr">
        <is>
          <t>Pierna</t>
        </is>
      </c>
      <c r="G236" s="4" t="inlineStr">
        <is>
          <t>agrosuper shanghai1023411</t>
        </is>
      </c>
      <c r="H236" s="9" t="n">
        <v>97219.908</v>
      </c>
      <c r="I236" t="n">
        <v>0</v>
      </c>
      <c r="J236" t="n">
        <v>24</v>
      </c>
      <c r="K236" s="15" t="n">
        <v>0</v>
      </c>
      <c r="L236">
        <f>J236 * K236</f>
        <v/>
      </c>
      <c r="M236" s="15" t="n">
        <v>0</v>
      </c>
      <c r="N236">
        <f>M236 * H236</f>
        <v/>
      </c>
    </row>
    <row r="237">
      <c r="A237" s="4" t="inlineStr">
        <is>
          <t>01.2023</t>
        </is>
      </c>
      <c r="B237" s="4" t="inlineStr">
        <is>
          <t>Cerdo</t>
        </is>
      </c>
      <c r="C237" s="4" t="inlineStr">
        <is>
          <t>Agrosuper Shanghai</t>
        </is>
      </c>
      <c r="D237" s="4" t="n">
        <v>1023412</v>
      </c>
      <c r="E237" s="4" t="inlineStr">
        <is>
          <t>GO  PpPna 57@ Bo Cj AS</t>
        </is>
      </c>
      <c r="F237" s="4" t="inlineStr">
        <is>
          <t>Pierna</t>
        </is>
      </c>
      <c r="G237" s="4" t="inlineStr">
        <is>
          <t>agrosuper shanghai1023412</t>
        </is>
      </c>
      <c r="H237" s="9" t="n">
        <v>95839.8</v>
      </c>
      <c r="I237" t="n">
        <v>0</v>
      </c>
      <c r="J237" t="n">
        <v>24</v>
      </c>
      <c r="K237" s="15" t="n">
        <v>0</v>
      </c>
      <c r="L237">
        <f>J237 * K237</f>
        <v/>
      </c>
      <c r="M237" s="15" t="n">
        <v>0</v>
      </c>
      <c r="N237">
        <f>M237 * H237</f>
        <v/>
      </c>
    </row>
    <row r="238">
      <c r="A238" s="4" t="inlineStr">
        <is>
          <t>01.2023</t>
        </is>
      </c>
      <c r="B238" s="4" t="inlineStr">
        <is>
          <t>Cerdo</t>
        </is>
      </c>
      <c r="C238" s="4" t="inlineStr">
        <is>
          <t>Andes Asia</t>
        </is>
      </c>
      <c r="D238" s="4" t="n">
        <v>1021204</v>
      </c>
      <c r="E238" s="4" t="inlineStr">
        <is>
          <t>GO Lom Tocino@ Cj 20k AS</t>
        </is>
      </c>
      <c r="F238" s="4" t="inlineStr">
        <is>
          <t>Grasas</t>
        </is>
      </c>
      <c r="G238" s="4" t="inlineStr">
        <is>
          <t>andes asia1021204</t>
        </is>
      </c>
      <c r="H238" s="9" t="n">
        <v>0</v>
      </c>
      <c r="I238" t="n">
        <v>0</v>
      </c>
      <c r="J238" t="n">
        <v>24</v>
      </c>
      <c r="K238" s="15" t="n">
        <v>0</v>
      </c>
      <c r="L238">
        <f>J238 * K238</f>
        <v/>
      </c>
      <c r="M238" s="15" t="n">
        <v>0</v>
      </c>
      <c r="N238">
        <f>M238 * H238</f>
        <v/>
      </c>
    </row>
    <row r="239">
      <c r="A239" s="4" t="inlineStr">
        <is>
          <t>01.2023</t>
        </is>
      </c>
      <c r="B239" s="4" t="inlineStr">
        <is>
          <t>Cerdo</t>
        </is>
      </c>
      <c r="C239" s="4" t="inlineStr">
        <is>
          <t>Andes Asia</t>
        </is>
      </c>
      <c r="D239" s="4" t="n">
        <v>1021921</v>
      </c>
      <c r="E239" s="4" t="inlineStr">
        <is>
          <t>GO Lom Tecla@ Cj 18k AS</t>
        </is>
      </c>
      <c r="F239" s="4" t="inlineStr">
        <is>
          <t>Lomo</t>
        </is>
      </c>
      <c r="G239" s="4" t="inlineStr">
        <is>
          <t>andes asia1021921</t>
        </is>
      </c>
      <c r="H239" s="9" t="n">
        <v>0</v>
      </c>
      <c r="I239" t="n">
        <v>0</v>
      </c>
      <c r="J239" t="n">
        <v>24</v>
      </c>
      <c r="K239" s="15" t="n">
        <v>0</v>
      </c>
      <c r="L239">
        <f>J239 * K239</f>
        <v/>
      </c>
      <c r="M239" s="15" t="n">
        <v>0</v>
      </c>
      <c r="N239">
        <f>M239 * H239</f>
        <v/>
      </c>
    </row>
    <row r="240">
      <c r="A240" s="4" t="inlineStr">
        <is>
          <t>01.2023</t>
        </is>
      </c>
      <c r="B240" s="4" t="inlineStr">
        <is>
          <t>Cerdo</t>
        </is>
      </c>
      <c r="C240" s="4" t="inlineStr">
        <is>
          <t>Andes Asia</t>
        </is>
      </c>
      <c r="D240" s="4" t="n">
        <v>1021922</v>
      </c>
      <c r="E240" s="4" t="inlineStr">
        <is>
          <t>GO File C/cab@ Cj 5k AS</t>
        </is>
      </c>
      <c r="F240" s="4" t="inlineStr">
        <is>
          <t>Filete</t>
        </is>
      </c>
      <c r="G240" s="4" t="inlineStr">
        <is>
          <t>andes asia1021922</t>
        </is>
      </c>
      <c r="H240" s="9" t="n">
        <v>0</v>
      </c>
      <c r="I240" t="n">
        <v>0</v>
      </c>
      <c r="J240" t="n">
        <v>24</v>
      </c>
      <c r="K240" s="15" t="n">
        <v>0</v>
      </c>
      <c r="L240">
        <f>J240 * K240</f>
        <v/>
      </c>
      <c r="M240" s="15" t="n">
        <v>0</v>
      </c>
      <c r="N240">
        <f>M240 * H240</f>
        <v/>
      </c>
    </row>
    <row r="241">
      <c r="A241" s="4" t="inlineStr">
        <is>
          <t>01.2023</t>
        </is>
      </c>
      <c r="B241" s="4" t="inlineStr">
        <is>
          <t>Cerdo</t>
        </is>
      </c>
      <c r="C241" s="4" t="inlineStr">
        <is>
          <t>Andes Asia</t>
        </is>
      </c>
      <c r="D241" s="4" t="n">
        <v>1021924</v>
      </c>
      <c r="E241" s="4" t="inlineStr">
        <is>
          <t>GO MM Loin L@ Cj 15k AS</t>
        </is>
      </c>
      <c r="F241" s="4" t="inlineStr">
        <is>
          <t>Lomo</t>
        </is>
      </c>
      <c r="G241" s="4" t="inlineStr">
        <is>
          <t>andes asia1021924</t>
        </is>
      </c>
      <c r="H241" s="9" t="n">
        <v>20027.028</v>
      </c>
      <c r="I241" t="n">
        <v>0</v>
      </c>
      <c r="J241" t="n">
        <v>24</v>
      </c>
      <c r="K241" s="15" t="n">
        <v>0</v>
      </c>
      <c r="L241">
        <f>J241 * K241</f>
        <v/>
      </c>
      <c r="M241" s="15" t="n">
        <v>0</v>
      </c>
      <c r="N241">
        <f>M241 * H241</f>
        <v/>
      </c>
    </row>
    <row r="242">
      <c r="A242" s="4" t="inlineStr">
        <is>
          <t>01.2023</t>
        </is>
      </c>
      <c r="B242" s="4" t="inlineStr">
        <is>
          <t>Cerdo</t>
        </is>
      </c>
      <c r="C242" s="4" t="inlineStr">
        <is>
          <t>Andes Asia</t>
        </is>
      </c>
      <c r="D242" s="4" t="n">
        <v>1021925</v>
      </c>
      <c r="E242" s="4" t="inlineStr">
        <is>
          <t>GO MM Loin S@ Fi Cj 15k AS</t>
        </is>
      </c>
      <c r="F242" s="4" t="inlineStr">
        <is>
          <t>Lomo</t>
        </is>
      </c>
      <c r="G242" s="4" t="inlineStr">
        <is>
          <t>andes asia1021925</t>
        </is>
      </c>
      <c r="H242" s="9" t="n">
        <v>24023.04</v>
      </c>
      <c r="I242" t="n">
        <v>0</v>
      </c>
      <c r="J242" t="n">
        <v>24</v>
      </c>
      <c r="K242" s="15" t="n">
        <v>0</v>
      </c>
      <c r="L242">
        <f>J242 * K242</f>
        <v/>
      </c>
      <c r="M242" s="15" t="n">
        <v>0</v>
      </c>
      <c r="N242">
        <f>M242 * H242</f>
        <v/>
      </c>
    </row>
    <row r="243">
      <c r="A243" s="4" t="inlineStr">
        <is>
          <t>01.2023</t>
        </is>
      </c>
      <c r="B243" s="4" t="inlineStr">
        <is>
          <t>Cerdo</t>
        </is>
      </c>
      <c r="C243" s="4" t="inlineStr">
        <is>
          <t>Andes Asia</t>
        </is>
      </c>
      <c r="D243" s="4" t="n">
        <v>1021929</v>
      </c>
      <c r="E243" s="4" t="inlineStr">
        <is>
          <t>GO Panc Lam 3mm@ Cj 10k AS</t>
        </is>
      </c>
      <c r="F243" s="4" t="inlineStr">
        <is>
          <t>Panceta</t>
        </is>
      </c>
      <c r="G243" s="4" t="inlineStr">
        <is>
          <t>andes asia1021929</t>
        </is>
      </c>
      <c r="H243" s="9" t="n">
        <v>0</v>
      </c>
      <c r="I243" t="n">
        <v>0</v>
      </c>
      <c r="J243" t="n">
        <v>24</v>
      </c>
      <c r="K243" s="15" t="n">
        <v>0</v>
      </c>
      <c r="L243">
        <f>J243 * K243</f>
        <v/>
      </c>
      <c r="M243" s="15" t="n">
        <v>0</v>
      </c>
      <c r="N243">
        <f>M243 * H243</f>
        <v/>
      </c>
    </row>
    <row r="244">
      <c r="A244" s="4" t="inlineStr">
        <is>
          <t>01.2023</t>
        </is>
      </c>
      <c r="B244" s="4" t="inlineStr">
        <is>
          <t>Cerdo</t>
        </is>
      </c>
      <c r="C244" s="4" t="inlineStr">
        <is>
          <t>Andes Asia</t>
        </is>
      </c>
      <c r="D244" s="4" t="n">
        <v>1021931</v>
      </c>
      <c r="E244" s="4" t="inlineStr">
        <is>
          <t>GO Pta Cos 3h@ Bo Cj 10k AS</t>
        </is>
      </c>
      <c r="F244" s="4" t="inlineStr">
        <is>
          <t>Cost-Pec</t>
        </is>
      </c>
      <c r="G244" s="4" t="inlineStr">
        <is>
          <t>andes asia1021931</t>
        </is>
      </c>
      <c r="H244" s="9" t="n">
        <v>32132.966</v>
      </c>
      <c r="I244" t="n">
        <v>0</v>
      </c>
      <c r="J244" t="n">
        <v>24</v>
      </c>
      <c r="K244" s="15" t="n">
        <v>0</v>
      </c>
      <c r="L244">
        <f>J244 * K244</f>
        <v/>
      </c>
      <c r="M244" s="15" t="n">
        <v>0</v>
      </c>
      <c r="N244">
        <f>M244 * H244</f>
        <v/>
      </c>
    </row>
    <row r="245">
      <c r="A245" s="4" t="inlineStr">
        <is>
          <t>01.2023</t>
        </is>
      </c>
      <c r="B245" s="4" t="inlineStr">
        <is>
          <t>Cerdo</t>
        </is>
      </c>
      <c r="C245" s="4" t="inlineStr">
        <is>
          <t>Andes Asia</t>
        </is>
      </c>
      <c r="D245" s="4" t="n">
        <v>1021936</v>
      </c>
      <c r="E245" s="4" t="inlineStr">
        <is>
          <t>GO PpPal pimentada@ Cj 20k AS</t>
        </is>
      </c>
      <c r="F245" s="4" t="inlineStr">
        <is>
          <t>Paleta</t>
        </is>
      </c>
      <c r="G245" s="4" t="inlineStr">
        <is>
          <t>andes asia1021936</t>
        </is>
      </c>
      <c r="H245" s="9" t="n">
        <v>480000</v>
      </c>
      <c r="I245" t="n">
        <v>0</v>
      </c>
      <c r="J245" t="n">
        <v>24</v>
      </c>
      <c r="K245" s="15" t="n">
        <v>0</v>
      </c>
      <c r="L245">
        <f>J245 * K245</f>
        <v/>
      </c>
      <c r="M245" s="15" t="n">
        <v>0</v>
      </c>
      <c r="N245">
        <f>M245 * H245</f>
        <v/>
      </c>
    </row>
    <row r="246">
      <c r="A246" s="4" t="inlineStr">
        <is>
          <t>01.2023</t>
        </is>
      </c>
      <c r="B246" s="4" t="inlineStr">
        <is>
          <t>Cerdo</t>
        </is>
      </c>
      <c r="C246" s="4" t="inlineStr">
        <is>
          <t>Andes Asia</t>
        </is>
      </c>
      <c r="D246" s="4" t="n">
        <v>1021944</v>
      </c>
      <c r="E246" s="4" t="inlineStr">
        <is>
          <t>GO Diafrag@ Va Cj 8k AS</t>
        </is>
      </c>
      <c r="F246" s="4" t="inlineStr">
        <is>
          <t>Recortes</t>
        </is>
      </c>
      <c r="G246" s="4" t="inlineStr">
        <is>
          <t>andes asia1021944</t>
        </is>
      </c>
      <c r="H246" s="9" t="n">
        <v>8000</v>
      </c>
      <c r="I246" t="n">
        <v>0</v>
      </c>
      <c r="J246" t="n">
        <v>24</v>
      </c>
      <c r="K246" s="15" t="n">
        <v>0</v>
      </c>
      <c r="L246">
        <f>J246 * K246</f>
        <v/>
      </c>
      <c r="M246" s="15" t="n">
        <v>0</v>
      </c>
      <c r="N246">
        <f>M246 * H246</f>
        <v/>
      </c>
    </row>
    <row r="247">
      <c r="A247" s="4" t="inlineStr">
        <is>
          <t>01.2023</t>
        </is>
      </c>
      <c r="B247" s="4" t="inlineStr">
        <is>
          <t>Cerdo</t>
        </is>
      </c>
      <c r="C247" s="4" t="inlineStr">
        <is>
          <t>Andes Asia</t>
        </is>
      </c>
      <c r="D247" s="4" t="n">
        <v>1021945</v>
      </c>
      <c r="E247" s="4" t="inlineStr">
        <is>
          <t>GO Lengua Japon@ Cj 10k AS</t>
        </is>
      </c>
      <c r="F247" s="4" t="inlineStr">
        <is>
          <t>Cabeza</t>
        </is>
      </c>
      <c r="G247" s="4" t="inlineStr">
        <is>
          <t>andes asia1021945</t>
        </is>
      </c>
      <c r="H247" s="9" t="n">
        <v>0</v>
      </c>
      <c r="I247" t="n">
        <v>0</v>
      </c>
      <c r="J247" t="n">
        <v>24</v>
      </c>
      <c r="K247" s="15" t="n">
        <v>0</v>
      </c>
      <c r="L247">
        <f>J247 * K247</f>
        <v/>
      </c>
      <c r="M247" s="15" t="n">
        <v>0</v>
      </c>
      <c r="N247">
        <f>M247 * H247</f>
        <v/>
      </c>
    </row>
    <row r="248">
      <c r="A248" s="4" t="inlineStr">
        <is>
          <t>01.2023</t>
        </is>
      </c>
      <c r="B248" s="4" t="inlineStr">
        <is>
          <t>Cerdo</t>
        </is>
      </c>
      <c r="C248" s="4" t="inlineStr">
        <is>
          <t>Andes Asia</t>
        </is>
      </c>
      <c r="D248" s="4" t="n">
        <v>1021952</v>
      </c>
      <c r="E248" s="4" t="inlineStr">
        <is>
          <t>GO BB Ribs 20-24 Oz@ Cj 10k AS</t>
        </is>
      </c>
      <c r="F248" s="4" t="inlineStr">
        <is>
          <t>Chuleta</t>
        </is>
      </c>
      <c r="G248" s="4" t="inlineStr">
        <is>
          <t>andes asia1021952</t>
        </is>
      </c>
      <c r="H248" s="9" t="n">
        <v>0</v>
      </c>
      <c r="I248" t="n">
        <v>0</v>
      </c>
      <c r="J248" t="n">
        <v>24</v>
      </c>
      <c r="K248" s="15" t="n">
        <v>0</v>
      </c>
      <c r="L248">
        <f>J248 * K248</f>
        <v/>
      </c>
      <c r="M248" s="15" t="n">
        <v>0</v>
      </c>
      <c r="N248">
        <f>M248 * H248</f>
        <v/>
      </c>
    </row>
    <row r="249">
      <c r="A249" s="4" t="inlineStr">
        <is>
          <t>01.2023</t>
        </is>
      </c>
      <c r="B249" s="4" t="inlineStr">
        <is>
          <t>Cerdo</t>
        </is>
      </c>
      <c r="C249" s="4" t="inlineStr">
        <is>
          <t>Andes Asia</t>
        </is>
      </c>
      <c r="D249" s="4" t="n">
        <v>1021987</v>
      </c>
      <c r="E249" s="4" t="inlineStr">
        <is>
          <t>GO Recto@ Cj 10k AS</t>
        </is>
      </c>
      <c r="F249" s="4" t="inlineStr">
        <is>
          <t>Subprod</t>
        </is>
      </c>
      <c r="G249" s="4" t="inlineStr">
        <is>
          <t>andes asia1021987</t>
        </is>
      </c>
      <c r="H249" s="9" t="n">
        <v>4000</v>
      </c>
      <c r="I249" t="n">
        <v>0</v>
      </c>
      <c r="J249" t="n">
        <v>24</v>
      </c>
      <c r="K249" s="15" t="n">
        <v>0</v>
      </c>
      <c r="L249">
        <f>J249 * K249</f>
        <v/>
      </c>
      <c r="M249" s="15" t="n">
        <v>0</v>
      </c>
      <c r="N249">
        <f>M249 * H249</f>
        <v/>
      </c>
    </row>
    <row r="250">
      <c r="A250" s="4" t="inlineStr">
        <is>
          <t>01.2023</t>
        </is>
      </c>
      <c r="B250" s="4" t="inlineStr">
        <is>
          <t>Cerdo</t>
        </is>
      </c>
      <c r="C250" s="4" t="inlineStr">
        <is>
          <t>Andes Asia</t>
        </is>
      </c>
      <c r="D250" s="4" t="n">
        <v>1022101</v>
      </c>
      <c r="E250" s="4" t="inlineStr">
        <is>
          <t>GO Lom Tec@ Va Cj 20k AS</t>
        </is>
      </c>
      <c r="F250" s="4" t="inlineStr">
        <is>
          <t>Lomo</t>
        </is>
      </c>
      <c r="G250" s="4" t="inlineStr">
        <is>
          <t>andes asia1022101</t>
        </is>
      </c>
      <c r="H250" s="9" t="n">
        <v>3309.72</v>
      </c>
      <c r="I250" t="n">
        <v>0</v>
      </c>
      <c r="J250" t="n">
        <v>24</v>
      </c>
      <c r="K250" s="15" t="n">
        <v>0</v>
      </c>
      <c r="L250">
        <f>J250 * K250</f>
        <v/>
      </c>
      <c r="M250" s="15" t="n">
        <v>0</v>
      </c>
      <c r="N250">
        <f>M250 * H250</f>
        <v/>
      </c>
    </row>
    <row r="251">
      <c r="A251" s="4" t="inlineStr">
        <is>
          <t>01.2023</t>
        </is>
      </c>
      <c r="B251" s="4" t="inlineStr">
        <is>
          <t>Cerdo</t>
        </is>
      </c>
      <c r="C251" s="4" t="inlineStr">
        <is>
          <t>Andes Asia</t>
        </is>
      </c>
      <c r="D251" s="4" t="n">
        <v>1022128</v>
      </c>
      <c r="E251" s="4" t="inlineStr">
        <is>
          <t>GO Ganso C/asiento@ Bol Cj 14k AS</t>
        </is>
      </c>
      <c r="F251" s="4" t="inlineStr">
        <is>
          <t>Pierna</t>
        </is>
      </c>
      <c r="G251" s="4" t="inlineStr">
        <is>
          <t>andes asia1022128</t>
        </is>
      </c>
      <c r="H251" s="9" t="n">
        <v>0</v>
      </c>
      <c r="I251" t="n">
        <v>0</v>
      </c>
      <c r="J251" t="n">
        <v>24</v>
      </c>
      <c r="K251" s="15" t="n">
        <v>0</v>
      </c>
      <c r="L251">
        <f>J251 * K251</f>
        <v/>
      </c>
      <c r="M251" s="15" t="n">
        <v>0</v>
      </c>
      <c r="N251">
        <f>M251 * H251</f>
        <v/>
      </c>
    </row>
    <row r="252">
      <c r="A252" s="4" t="inlineStr">
        <is>
          <t>01.2023</t>
        </is>
      </c>
      <c r="B252" s="4" t="inlineStr">
        <is>
          <t>Cerdo</t>
        </is>
      </c>
      <c r="C252" s="4" t="inlineStr">
        <is>
          <t>Andes Asia</t>
        </is>
      </c>
      <c r="D252" s="4" t="n">
        <v>1022141</v>
      </c>
      <c r="E252" s="4" t="inlineStr">
        <is>
          <t>GO Posta Negra D@ Cj AS</t>
        </is>
      </c>
      <c r="F252" s="4" t="inlineStr">
        <is>
          <t>Pierna</t>
        </is>
      </c>
      <c r="G252" s="4" t="inlineStr">
        <is>
          <t>andes asia1022141</t>
        </is>
      </c>
      <c r="H252" s="9" t="n">
        <v>8027.348</v>
      </c>
      <c r="I252" t="n">
        <v>0</v>
      </c>
      <c r="J252" t="n">
        <v>24</v>
      </c>
      <c r="K252" s="15" t="n">
        <v>0</v>
      </c>
      <c r="L252">
        <f>J252 * K252</f>
        <v/>
      </c>
      <c r="M252" s="15" t="n">
        <v>0</v>
      </c>
      <c r="N252">
        <f>M252 * H252</f>
        <v/>
      </c>
    </row>
    <row r="253">
      <c r="A253" s="4" t="inlineStr">
        <is>
          <t>01.2023</t>
        </is>
      </c>
      <c r="B253" s="4" t="inlineStr">
        <is>
          <t>Cerdo</t>
        </is>
      </c>
      <c r="C253" s="4" t="inlineStr">
        <is>
          <t>Andes Asia</t>
        </is>
      </c>
      <c r="D253" s="4" t="n">
        <v>1022142</v>
      </c>
      <c r="E253" s="4" t="inlineStr">
        <is>
          <t>GO Posta Rosada@ Cj AS</t>
        </is>
      </c>
      <c r="F253" s="4" t="inlineStr">
        <is>
          <t>Pierna</t>
        </is>
      </c>
      <c r="G253" s="4" t="inlineStr">
        <is>
          <t>andes asia1022142</t>
        </is>
      </c>
      <c r="H253" s="9" t="n">
        <v>0</v>
      </c>
      <c r="I253" t="n">
        <v>0</v>
      </c>
      <c r="J253" t="n">
        <v>24</v>
      </c>
      <c r="K253" s="15" t="n">
        <v>0</v>
      </c>
      <c r="L253">
        <f>J253 * K253</f>
        <v/>
      </c>
      <c r="M253" s="15" t="n">
        <v>0</v>
      </c>
      <c r="N253">
        <f>M253 * H253</f>
        <v/>
      </c>
    </row>
    <row r="254">
      <c r="A254" s="4" t="inlineStr">
        <is>
          <t>01.2023</t>
        </is>
      </c>
      <c r="B254" s="4" t="inlineStr">
        <is>
          <t>Cerdo</t>
        </is>
      </c>
      <c r="C254" s="4" t="inlineStr">
        <is>
          <t>Andes Asia</t>
        </is>
      </c>
      <c r="D254" s="4" t="n">
        <v>1022293</v>
      </c>
      <c r="E254" s="4" t="inlineStr">
        <is>
          <t>GO Malaya Japon@ Vp Fi Cj 5k AS</t>
        </is>
      </c>
      <c r="F254" s="4" t="inlineStr">
        <is>
          <t>Prolijado</t>
        </is>
      </c>
      <c r="G254" s="4" t="inlineStr">
        <is>
          <t>andes asia1022293</t>
        </is>
      </c>
      <c r="H254" s="9" t="n">
        <v>3960</v>
      </c>
      <c r="I254" t="n">
        <v>0</v>
      </c>
      <c r="J254" t="n">
        <v>24</v>
      </c>
      <c r="K254" s="15" t="n">
        <v>0</v>
      </c>
      <c r="L254">
        <f>J254 * K254</f>
        <v/>
      </c>
      <c r="M254" s="15" t="n">
        <v>0</v>
      </c>
      <c r="N254">
        <f>M254 * H254</f>
        <v/>
      </c>
    </row>
    <row r="255">
      <c r="A255" s="4" t="inlineStr">
        <is>
          <t>01.2023</t>
        </is>
      </c>
      <c r="B255" s="4" t="inlineStr">
        <is>
          <t>Cerdo</t>
        </is>
      </c>
      <c r="C255" s="4" t="inlineStr">
        <is>
          <t>Andes Asia</t>
        </is>
      </c>
      <c r="D255" s="4" t="n">
        <v>1022398</v>
      </c>
      <c r="E255" s="4" t="inlineStr">
        <is>
          <t>GO Ganso C/asto S/g 3P@ Bo Cj AS</t>
        </is>
      </c>
      <c r="F255" s="4" t="inlineStr">
        <is>
          <t>Pierna</t>
        </is>
      </c>
      <c r="G255" s="4" t="inlineStr">
        <is>
          <t>andes asia1022398</t>
        </is>
      </c>
      <c r="H255" s="9" t="n">
        <v>62867.64</v>
      </c>
      <c r="I255" t="n">
        <v>0</v>
      </c>
      <c r="J255" t="n">
        <v>24</v>
      </c>
      <c r="K255" s="15" t="n">
        <v>0</v>
      </c>
      <c r="L255">
        <f>J255 * K255</f>
        <v/>
      </c>
      <c r="M255" s="15" t="n">
        <v>0</v>
      </c>
      <c r="N255">
        <f>M255 * H255</f>
        <v/>
      </c>
    </row>
    <row r="256">
      <c r="A256" s="4" t="inlineStr">
        <is>
          <t>01.2023</t>
        </is>
      </c>
      <c r="B256" s="4" t="inlineStr">
        <is>
          <t>Cerdo</t>
        </is>
      </c>
      <c r="C256" s="4" t="inlineStr">
        <is>
          <t>Andes Asia</t>
        </is>
      </c>
      <c r="D256" s="4" t="n">
        <v>1022413</v>
      </c>
      <c r="E256" s="4" t="inlineStr">
        <is>
          <t>GO Pta Tráquea@ Fi Cj 8k AS</t>
        </is>
      </c>
      <c r="F256" s="4" t="inlineStr">
        <is>
          <t>Subprod</t>
        </is>
      </c>
      <c r="G256" s="4" t="inlineStr">
        <is>
          <t>andes asia1022413</t>
        </is>
      </c>
      <c r="H256" s="9" t="n">
        <v>6000</v>
      </c>
      <c r="I256" t="n">
        <v>0</v>
      </c>
      <c r="J256" t="n">
        <v>24</v>
      </c>
      <c r="K256" s="15" t="n">
        <v>0</v>
      </c>
      <c r="L256">
        <f>J256 * K256</f>
        <v/>
      </c>
      <c r="M256" s="15" t="n">
        <v>0</v>
      </c>
      <c r="N256">
        <f>M256 * H256</f>
        <v/>
      </c>
    </row>
    <row r="257">
      <c r="A257" s="4" t="inlineStr">
        <is>
          <t>01.2023</t>
        </is>
      </c>
      <c r="B257" s="4" t="inlineStr">
        <is>
          <t>Cerdo</t>
        </is>
      </c>
      <c r="C257" s="4" t="inlineStr">
        <is>
          <t>Andes Asia</t>
        </is>
      </c>
      <c r="D257" s="4" t="n">
        <v>1022515</v>
      </c>
      <c r="E257" s="4" t="inlineStr">
        <is>
          <t>GO Panc Tec C/cue@ Fi Cj Panc AS</t>
        </is>
      </c>
      <c r="F257" s="4" t="inlineStr">
        <is>
          <t>Panceta</t>
        </is>
      </c>
      <c r="G257" s="4" t="inlineStr">
        <is>
          <t>andes asia1022515</t>
        </is>
      </c>
      <c r="H257" s="9" t="n">
        <v>12009.748</v>
      </c>
      <c r="I257" t="n">
        <v>0</v>
      </c>
      <c r="J257" t="n">
        <v>24</v>
      </c>
      <c r="K257" s="15" t="n">
        <v>0</v>
      </c>
      <c r="L257">
        <f>J257 * K257</f>
        <v/>
      </c>
      <c r="M257" s="15" t="n">
        <v>0</v>
      </c>
      <c r="N257">
        <f>M257 * H257</f>
        <v/>
      </c>
    </row>
    <row r="258">
      <c r="A258" s="4" t="inlineStr">
        <is>
          <t>01.2023</t>
        </is>
      </c>
      <c r="B258" s="4" t="inlineStr">
        <is>
          <t>Cerdo</t>
        </is>
      </c>
      <c r="C258" s="4" t="inlineStr">
        <is>
          <t>Andes Asia</t>
        </is>
      </c>
      <c r="D258" s="4" t="n">
        <v>1022570</v>
      </c>
      <c r="E258" s="4" t="inlineStr">
        <is>
          <t>GO Panc Tec S/cue Mad@ Va Cj AS</t>
        </is>
      </c>
      <c r="F258" s="4" t="inlineStr">
        <is>
          <t>Panceta</t>
        </is>
      </c>
      <c r="G258" s="4" t="inlineStr">
        <is>
          <t>andes asia1022570</t>
        </is>
      </c>
      <c r="H258" s="9" t="n">
        <v>0</v>
      </c>
      <c r="I258" t="n">
        <v>0</v>
      </c>
      <c r="J258" t="n">
        <v>24</v>
      </c>
      <c r="K258" s="15" t="n">
        <v>0</v>
      </c>
      <c r="L258">
        <f>J258 * K258</f>
        <v/>
      </c>
      <c r="M258" s="15" t="n">
        <v>0</v>
      </c>
      <c r="N258">
        <f>M258 * H258</f>
        <v/>
      </c>
    </row>
    <row r="259">
      <c r="A259" s="4" t="inlineStr">
        <is>
          <t>01.2023</t>
        </is>
      </c>
      <c r="B259" s="4" t="inlineStr">
        <is>
          <t>Cerdo</t>
        </is>
      </c>
      <c r="C259" s="4" t="inlineStr">
        <is>
          <t>Andes Asia</t>
        </is>
      </c>
      <c r="D259" s="4" t="n">
        <v>1022621</v>
      </c>
      <c r="E259" s="4" t="inlineStr">
        <is>
          <t>GO Panc S/tec N @ Fi Cj AS</t>
        </is>
      </c>
      <c r="F259" s="4" t="inlineStr">
        <is>
          <t>Panceta</t>
        </is>
      </c>
      <c r="G259" s="4" t="inlineStr">
        <is>
          <t>andes asia1022621</t>
        </is>
      </c>
      <c r="H259" s="9" t="n">
        <v>76639.876</v>
      </c>
      <c r="I259" t="n">
        <v>0</v>
      </c>
      <c r="J259" t="n">
        <v>24</v>
      </c>
      <c r="K259" s="15" t="n">
        <v>0</v>
      </c>
      <c r="L259">
        <f>J259 * K259</f>
        <v/>
      </c>
      <c r="M259" s="15" t="n">
        <v>0</v>
      </c>
      <c r="N259">
        <f>M259 * H259</f>
        <v/>
      </c>
    </row>
    <row r="260">
      <c r="A260" s="4" t="inlineStr">
        <is>
          <t>01.2023</t>
        </is>
      </c>
      <c r="B260" s="4" t="inlineStr">
        <is>
          <t>Cerdo</t>
        </is>
      </c>
      <c r="C260" s="4" t="inlineStr">
        <is>
          <t>Andes Asia</t>
        </is>
      </c>
      <c r="D260" s="4" t="n">
        <v>1022751</v>
      </c>
      <c r="E260" s="4" t="inlineStr">
        <is>
          <t>GO PpPal 1P Ex@ Cj 14k AS</t>
        </is>
      </c>
      <c r="F260" s="4" t="inlineStr">
        <is>
          <t>Paleta</t>
        </is>
      </c>
      <c r="G260" s="4" t="inlineStr">
        <is>
          <t>andes asia1022751</t>
        </is>
      </c>
      <c r="H260" s="9" t="n">
        <v>40040</v>
      </c>
      <c r="I260" t="n">
        <v>0</v>
      </c>
      <c r="J260" t="n">
        <v>24</v>
      </c>
      <c r="K260" s="15" t="n">
        <v>0</v>
      </c>
      <c r="L260">
        <f>J260 * K260</f>
        <v/>
      </c>
      <c r="M260" s="15" t="n">
        <v>0</v>
      </c>
      <c r="N260">
        <f>M260 * H260</f>
        <v/>
      </c>
    </row>
    <row r="261">
      <c r="A261" s="4" t="inlineStr">
        <is>
          <t>01.2023</t>
        </is>
      </c>
      <c r="B261" s="4" t="inlineStr">
        <is>
          <t>Cerdo</t>
        </is>
      </c>
      <c r="C261" s="4" t="inlineStr">
        <is>
          <t>Andes Asia</t>
        </is>
      </c>
      <c r="D261" s="4" t="n">
        <v>1022767</v>
      </c>
      <c r="E261" s="4" t="inlineStr">
        <is>
          <t>GO Gord Esp@ 20kg AA</t>
        </is>
      </c>
      <c r="F261" s="4" t="inlineStr">
        <is>
          <t>Grasas</t>
        </is>
      </c>
      <c r="G261" s="4" t="inlineStr">
        <is>
          <t>andes asia1022767</t>
        </is>
      </c>
      <c r="H261" s="9" t="n">
        <v>0</v>
      </c>
      <c r="I261" t="n">
        <v>0</v>
      </c>
      <c r="J261" t="n">
        <v>24</v>
      </c>
      <c r="K261" s="15" t="n">
        <v>0</v>
      </c>
      <c r="L261">
        <f>J261 * K261</f>
        <v/>
      </c>
      <c r="M261" s="15" t="n">
        <v>0</v>
      </c>
      <c r="N261">
        <f>M261 * H261</f>
        <v/>
      </c>
    </row>
    <row r="262">
      <c r="A262" s="4" t="inlineStr">
        <is>
          <t>01.2023</t>
        </is>
      </c>
      <c r="B262" s="4" t="inlineStr">
        <is>
          <t>Cerdo</t>
        </is>
      </c>
      <c r="C262" s="4" t="inlineStr">
        <is>
          <t>Andes Asia</t>
        </is>
      </c>
      <c r="D262" s="4" t="n">
        <v>1022791</v>
      </c>
      <c r="E262" s="4" t="inlineStr">
        <is>
          <t>GO Grasa Forro Pna Limp@ Cj 20k AS</t>
        </is>
      </c>
      <c r="F262" s="4" t="inlineStr">
        <is>
          <t>Muestra</t>
        </is>
      </c>
      <c r="G262" s="4" t="inlineStr">
        <is>
          <t>andes asia1022791</t>
        </is>
      </c>
      <c r="H262" s="9" t="n">
        <v>0</v>
      </c>
      <c r="I262" t="n">
        <v>0</v>
      </c>
      <c r="J262" t="n">
        <v>24</v>
      </c>
      <c r="K262" s="15" t="n">
        <v>0</v>
      </c>
      <c r="L262">
        <f>J262 * K262</f>
        <v/>
      </c>
      <c r="M262" s="15" t="n">
        <v>0</v>
      </c>
      <c r="N262">
        <f>M262 * H262</f>
        <v/>
      </c>
    </row>
    <row r="263">
      <c r="A263" s="4" t="inlineStr">
        <is>
          <t>01.2023</t>
        </is>
      </c>
      <c r="B263" s="4" t="inlineStr">
        <is>
          <t>Cerdo</t>
        </is>
      </c>
      <c r="C263" s="4" t="inlineStr">
        <is>
          <t>Andes Asia</t>
        </is>
      </c>
      <c r="D263" s="4" t="n">
        <v>1022819</v>
      </c>
      <c r="E263" s="4" t="inlineStr">
        <is>
          <t>GO Cos Tira@ Bo Cj 5k AS</t>
        </is>
      </c>
      <c r="F263" s="4" t="inlineStr">
        <is>
          <t>Muestra</t>
        </is>
      </c>
      <c r="G263" s="4" t="inlineStr">
        <is>
          <t>andes asia1022819</t>
        </is>
      </c>
      <c r="H263" s="9" t="n">
        <v>0</v>
      </c>
      <c r="I263" t="n">
        <v>0</v>
      </c>
      <c r="J263" t="n">
        <v>24</v>
      </c>
      <c r="K263" s="15" t="n">
        <v>0</v>
      </c>
      <c r="L263">
        <f>J263 * K263</f>
        <v/>
      </c>
      <c r="M263" s="15" t="n">
        <v>0</v>
      </c>
      <c r="N263">
        <f>M263 * H263</f>
        <v/>
      </c>
    </row>
    <row r="264">
      <c r="A264" s="4" t="inlineStr">
        <is>
          <t>01.2023</t>
        </is>
      </c>
      <c r="B264" s="4" t="inlineStr">
        <is>
          <t>Cerdo</t>
        </is>
      </c>
      <c r="C264" s="4" t="inlineStr">
        <is>
          <t>Andes Asia</t>
        </is>
      </c>
      <c r="D264" s="4" t="n">
        <v>1022823</v>
      </c>
      <c r="E264" s="4" t="inlineStr">
        <is>
          <t>GO Gord rebaje@ Bo Cj 20k AS</t>
        </is>
      </c>
      <c r="F264" s="4" t="inlineStr">
        <is>
          <t>Muestra</t>
        </is>
      </c>
      <c r="G264" s="4" t="inlineStr">
        <is>
          <t>andes asia1022823</t>
        </is>
      </c>
      <c r="H264" s="9" t="n">
        <v>0</v>
      </c>
      <c r="I264" t="n">
        <v>0</v>
      </c>
      <c r="J264" t="n">
        <v>24</v>
      </c>
      <c r="K264" s="15" t="n">
        <v>0</v>
      </c>
      <c r="L264">
        <f>J264 * K264</f>
        <v/>
      </c>
      <c r="M264" s="15" t="n">
        <v>0</v>
      </c>
      <c r="N264">
        <f>M264 * H264</f>
        <v/>
      </c>
    </row>
    <row r="265">
      <c r="A265" s="4" t="inlineStr">
        <is>
          <t>01.2023</t>
        </is>
      </c>
      <c r="B265" s="4" t="inlineStr">
        <is>
          <t>Cerdo</t>
        </is>
      </c>
      <c r="C265" s="4" t="inlineStr">
        <is>
          <t>Andes Asia</t>
        </is>
      </c>
      <c r="D265" s="4" t="n">
        <v>1022836</v>
      </c>
      <c r="E265" s="4" t="inlineStr">
        <is>
          <t>GO Epiplón@ Cj 20k AS</t>
        </is>
      </c>
      <c r="F265" s="4" t="inlineStr">
        <is>
          <t>Muestra</t>
        </is>
      </c>
      <c r="G265" s="4" t="inlineStr">
        <is>
          <t>andes asia1022836</t>
        </is>
      </c>
      <c r="H265" s="9" t="n">
        <v>0</v>
      </c>
      <c r="I265" t="n">
        <v>0</v>
      </c>
      <c r="J265" t="n">
        <v>24</v>
      </c>
      <c r="K265" s="15" t="n">
        <v>0</v>
      </c>
      <c r="L265">
        <f>J265 * K265</f>
        <v/>
      </c>
      <c r="M265" s="15" t="n">
        <v>0</v>
      </c>
      <c r="N265">
        <f>M265 * H265</f>
        <v/>
      </c>
    </row>
    <row r="266">
      <c r="A266" s="4" t="inlineStr">
        <is>
          <t>01.2023</t>
        </is>
      </c>
      <c r="B266" s="4" t="inlineStr">
        <is>
          <t>Cerdo</t>
        </is>
      </c>
      <c r="C266" s="4" t="inlineStr">
        <is>
          <t>Andes Asia</t>
        </is>
      </c>
      <c r="D266" s="4" t="n">
        <v>1022863</v>
      </c>
      <c r="E266" s="4" t="inlineStr">
        <is>
          <t>GO Lom Vet M@ Cj 9k AS</t>
        </is>
      </c>
      <c r="F266" s="4" t="inlineStr">
        <is>
          <t>Lomo</t>
        </is>
      </c>
      <c r="G266" s="4" t="inlineStr">
        <is>
          <t>andes asia1022863</t>
        </is>
      </c>
      <c r="H266" s="9" t="n">
        <v>72075.212</v>
      </c>
      <c r="I266" t="n">
        <v>0</v>
      </c>
      <c r="J266" t="n">
        <v>24</v>
      </c>
      <c r="K266" s="15" t="n">
        <v>0</v>
      </c>
      <c r="L266">
        <f>J266 * K266</f>
        <v/>
      </c>
      <c r="M266" s="15" t="n">
        <v>0</v>
      </c>
      <c r="N266">
        <f>M266 * H266</f>
        <v/>
      </c>
    </row>
    <row r="267">
      <c r="A267" s="4" t="inlineStr">
        <is>
          <t>01.2023</t>
        </is>
      </c>
      <c r="B267" s="4" t="inlineStr">
        <is>
          <t>Cerdo</t>
        </is>
      </c>
      <c r="C267" s="4" t="inlineStr">
        <is>
          <t>Andes Asia</t>
        </is>
      </c>
      <c r="D267" s="4" t="n">
        <v>1022864</v>
      </c>
      <c r="E267" s="4" t="inlineStr">
        <is>
          <t>GO Lom Vet L@ Cj 11k AS</t>
        </is>
      </c>
      <c r="F267" s="4" t="inlineStr">
        <is>
          <t>Lomo</t>
        </is>
      </c>
      <c r="G267" s="4" t="inlineStr">
        <is>
          <t>andes asia1022864</t>
        </is>
      </c>
      <c r="H267" s="9" t="n">
        <v>40887.432</v>
      </c>
      <c r="I267" t="n">
        <v>0</v>
      </c>
      <c r="J267" t="n">
        <v>24</v>
      </c>
      <c r="K267" s="15" t="n">
        <v>0</v>
      </c>
      <c r="L267">
        <f>J267 * K267</f>
        <v/>
      </c>
      <c r="M267" s="15" t="n">
        <v>0</v>
      </c>
      <c r="N267">
        <f>M267 * H267</f>
        <v/>
      </c>
    </row>
    <row r="268">
      <c r="A268" s="4" t="inlineStr">
        <is>
          <t>01.2023</t>
        </is>
      </c>
      <c r="B268" s="4" t="inlineStr">
        <is>
          <t>Cerdo</t>
        </is>
      </c>
      <c r="C268" s="4" t="inlineStr">
        <is>
          <t>Andes Asia</t>
        </is>
      </c>
      <c r="D268" s="4" t="n">
        <v>1022865</v>
      </c>
      <c r="E268" s="4" t="inlineStr">
        <is>
          <t>GO Pan Tec S/cuero M@ Cj 17k AS</t>
        </is>
      </c>
      <c r="F268" s="4" t="inlineStr">
        <is>
          <t>Panceta</t>
        </is>
      </c>
      <c r="G268" s="4" t="inlineStr">
        <is>
          <t>andes asia1022865</t>
        </is>
      </c>
      <c r="H268" s="9" t="n">
        <v>76676.636</v>
      </c>
      <c r="I268" t="n">
        <v>0</v>
      </c>
      <c r="J268" t="n">
        <v>24</v>
      </c>
      <c r="K268" s="15" t="n">
        <v>0</v>
      </c>
      <c r="L268">
        <f>J268 * K268</f>
        <v/>
      </c>
      <c r="M268" s="15" t="n">
        <v>0</v>
      </c>
      <c r="N268">
        <f>M268 * H268</f>
        <v/>
      </c>
    </row>
    <row r="269">
      <c r="A269" s="4" t="inlineStr">
        <is>
          <t>01.2023</t>
        </is>
      </c>
      <c r="B269" s="4" t="inlineStr">
        <is>
          <t>Cerdo</t>
        </is>
      </c>
      <c r="C269" s="4" t="inlineStr">
        <is>
          <t>Andes Asia</t>
        </is>
      </c>
      <c r="D269" s="4" t="n">
        <v>1022866</v>
      </c>
      <c r="E269" s="4" t="inlineStr">
        <is>
          <t>GO Pan Tec S/cuero L@ Cj 19k AS</t>
        </is>
      </c>
      <c r="F269" s="4" t="inlineStr">
        <is>
          <t>Panceta</t>
        </is>
      </c>
      <c r="G269" s="4" t="inlineStr">
        <is>
          <t>andes asia1022866</t>
        </is>
      </c>
      <c r="H269" s="9" t="n">
        <v>68056.67600000001</v>
      </c>
      <c r="I269" t="n">
        <v>0</v>
      </c>
      <c r="J269" t="n">
        <v>24</v>
      </c>
      <c r="K269" s="15" t="n">
        <v>0</v>
      </c>
      <c r="L269">
        <f>J269 * K269</f>
        <v/>
      </c>
      <c r="M269" s="15" t="n">
        <v>0</v>
      </c>
      <c r="N269">
        <f>M269 * H269</f>
        <v/>
      </c>
    </row>
    <row r="270">
      <c r="A270" s="4" t="inlineStr">
        <is>
          <t>01.2023</t>
        </is>
      </c>
      <c r="B270" s="4" t="inlineStr">
        <is>
          <t>Cerdo</t>
        </is>
      </c>
      <c r="C270" s="4" t="inlineStr">
        <is>
          <t>Andes Asia</t>
        </is>
      </c>
      <c r="D270" s="4" t="n">
        <v>1022914</v>
      </c>
      <c r="E270" s="4" t="inlineStr">
        <is>
          <t>GO Lom Tocino @ Bo Cj 20k AS</t>
        </is>
      </c>
      <c r="F270" s="4" t="inlineStr">
        <is>
          <t>Grasas</t>
        </is>
      </c>
      <c r="G270" s="4" t="inlineStr">
        <is>
          <t>andes asia1022914</t>
        </is>
      </c>
      <c r="H270" s="9" t="n">
        <v>0</v>
      </c>
      <c r="I270" t="n">
        <v>0</v>
      </c>
      <c r="J270" t="n">
        <v>24</v>
      </c>
      <c r="K270" s="15" t="n">
        <v>0</v>
      </c>
      <c r="L270">
        <f>J270 * K270</f>
        <v/>
      </c>
      <c r="M270" s="15" t="n">
        <v>0</v>
      </c>
      <c r="N270">
        <f>M270 * H270</f>
        <v/>
      </c>
    </row>
    <row r="271">
      <c r="A271" s="4" t="inlineStr">
        <is>
          <t>01.2023</t>
        </is>
      </c>
      <c r="B271" s="4" t="inlineStr">
        <is>
          <t>Cerdo</t>
        </is>
      </c>
      <c r="C271" s="4" t="inlineStr">
        <is>
          <t>Andes Asia</t>
        </is>
      </c>
      <c r="D271" s="4" t="n">
        <v>1022918</v>
      </c>
      <c r="E271" s="4" t="inlineStr">
        <is>
          <t>GO Lom Tocino@ Cj 20k AA</t>
        </is>
      </c>
      <c r="F271" s="4" t="inlineStr">
        <is>
          <t>Grasas</t>
        </is>
      </c>
      <c r="G271" s="4" t="inlineStr">
        <is>
          <t>andes asia1022918</t>
        </is>
      </c>
      <c r="H271" s="9" t="n">
        <v>190960</v>
      </c>
      <c r="I271" t="n">
        <v>0</v>
      </c>
      <c r="J271" t="n">
        <v>24</v>
      </c>
      <c r="K271" s="15" t="n">
        <v>0</v>
      </c>
      <c r="L271">
        <f>J271 * K271</f>
        <v/>
      </c>
      <c r="M271" s="15" t="n">
        <v>0</v>
      </c>
      <c r="N271">
        <f>M271 * H271</f>
        <v/>
      </c>
    </row>
    <row r="272">
      <c r="A272" s="4" t="inlineStr">
        <is>
          <t>01.2023</t>
        </is>
      </c>
      <c r="B272" s="4" t="inlineStr">
        <is>
          <t>Cerdo</t>
        </is>
      </c>
      <c r="C272" s="4" t="inlineStr">
        <is>
          <t>Andes Asia</t>
        </is>
      </c>
      <c r="D272" s="4" t="n">
        <v>1022975</v>
      </c>
      <c r="E272" s="4" t="inlineStr">
        <is>
          <t>GO Hso Pecho@ Cj 10k AA</t>
        </is>
      </c>
      <c r="F272" s="4" t="inlineStr">
        <is>
          <t>Huesos</t>
        </is>
      </c>
      <c r="G272" s="4" t="inlineStr">
        <is>
          <t>andes asia1022975</t>
        </is>
      </c>
      <c r="H272" s="9" t="n">
        <v>36160</v>
      </c>
      <c r="I272" t="n">
        <v>0</v>
      </c>
      <c r="J272" t="n">
        <v>24</v>
      </c>
      <c r="K272" s="15" t="n">
        <v>0</v>
      </c>
      <c r="L272">
        <f>J272 * K272</f>
        <v/>
      </c>
      <c r="M272" s="15" t="n">
        <v>0</v>
      </c>
      <c r="N272">
        <f>M272 * H272</f>
        <v/>
      </c>
    </row>
    <row r="273">
      <c r="A273" s="4" t="inlineStr">
        <is>
          <t>01.2023</t>
        </is>
      </c>
      <c r="B273" s="4" t="inlineStr">
        <is>
          <t>Cerdo</t>
        </is>
      </c>
      <c r="C273" s="4" t="inlineStr">
        <is>
          <t>Andes Asia</t>
        </is>
      </c>
      <c r="D273" s="4" t="n">
        <v>1022989</v>
      </c>
      <c r="E273" s="4" t="inlineStr">
        <is>
          <t>GO MM LOIN S VP@ Cj 10k AS</t>
        </is>
      </c>
      <c r="F273" s="4" t="inlineStr">
        <is>
          <t>Lomo</t>
        </is>
      </c>
      <c r="G273" s="4" t="inlineStr">
        <is>
          <t>andes asia1022989</t>
        </is>
      </c>
      <c r="H273" s="9" t="n">
        <v>72518.74800000001</v>
      </c>
      <c r="I273" t="n">
        <v>0</v>
      </c>
      <c r="J273" t="n">
        <v>24</v>
      </c>
      <c r="K273" s="15" t="n">
        <v>0</v>
      </c>
      <c r="L273">
        <f>J273 * K273</f>
        <v/>
      </c>
      <c r="M273" s="15" t="n">
        <v>0</v>
      </c>
      <c r="N273">
        <f>M273 * H273</f>
        <v/>
      </c>
    </row>
    <row r="274">
      <c r="A274" s="4" t="inlineStr">
        <is>
          <t>01.2023</t>
        </is>
      </c>
      <c r="B274" s="4" t="inlineStr">
        <is>
          <t>Cerdo</t>
        </is>
      </c>
      <c r="C274" s="4" t="inlineStr">
        <is>
          <t>Andes Asia</t>
        </is>
      </c>
      <c r="D274" s="4" t="n">
        <v>1023102</v>
      </c>
      <c r="E274" s="4" t="inlineStr">
        <is>
          <t>GO MM Loin LL VP@ Cj 20k AA</t>
        </is>
      </c>
      <c r="F274" s="4" t="inlineStr">
        <is>
          <t>Lomo</t>
        </is>
      </c>
      <c r="G274" s="4" t="inlineStr">
        <is>
          <t>andes asia1023102</t>
        </is>
      </c>
      <c r="H274" s="9" t="n">
        <v>0</v>
      </c>
      <c r="I274" t="n">
        <v>0</v>
      </c>
      <c r="J274" t="n">
        <v>24</v>
      </c>
      <c r="K274" s="15" t="n">
        <v>0</v>
      </c>
      <c r="L274">
        <f>J274 * K274</f>
        <v/>
      </c>
      <c r="M274" s="15" t="n">
        <v>0</v>
      </c>
      <c r="N274">
        <f>M274 * H274</f>
        <v/>
      </c>
    </row>
    <row r="275">
      <c r="A275" s="4" t="inlineStr">
        <is>
          <t>01.2023</t>
        </is>
      </c>
      <c r="B275" s="4" t="inlineStr">
        <is>
          <t>Cerdo</t>
        </is>
      </c>
      <c r="C275" s="4" t="inlineStr">
        <is>
          <t>Andes Asia</t>
        </is>
      </c>
      <c r="D275" s="4" t="n">
        <v>1023123</v>
      </c>
      <c r="E275" s="4" t="inlineStr">
        <is>
          <t>GO Lom Vet@ Cj 9k AS</t>
        </is>
      </c>
      <c r="F275" s="4" t="inlineStr">
        <is>
          <t>Lomo</t>
        </is>
      </c>
      <c r="G275" s="4" t="inlineStr">
        <is>
          <t>andes asia1023123</t>
        </is>
      </c>
      <c r="H275" s="9" t="n">
        <v>8219.852000000001</v>
      </c>
      <c r="I275" t="n">
        <v>0</v>
      </c>
      <c r="J275" t="n">
        <v>24</v>
      </c>
      <c r="K275" s="15" t="n">
        <v>0</v>
      </c>
      <c r="L275">
        <f>J275 * K275</f>
        <v/>
      </c>
      <c r="M275" s="15" t="n">
        <v>0</v>
      </c>
      <c r="N275">
        <f>M275 * H275</f>
        <v/>
      </c>
    </row>
    <row r="276">
      <c r="A276" s="4" t="inlineStr">
        <is>
          <t>01.2023</t>
        </is>
      </c>
      <c r="B276" s="4" t="inlineStr">
        <is>
          <t>Cerdo</t>
        </is>
      </c>
      <c r="C276" s="4" t="inlineStr">
        <is>
          <t>Andes Asia</t>
        </is>
      </c>
      <c r="D276" s="4" t="n">
        <v>1023184</v>
      </c>
      <c r="E276" s="4" t="inlineStr">
        <is>
          <t>GO CC Loin L S/Tec@ Fi Cj 16k AS</t>
        </is>
      </c>
      <c r="F276" s="4" t="inlineStr">
        <is>
          <t>Lomo</t>
        </is>
      </c>
      <c r="G276" s="4" t="inlineStr">
        <is>
          <t>andes asia1023184</t>
        </is>
      </c>
      <c r="H276" s="9" t="n">
        <v>0</v>
      </c>
      <c r="I276" t="n">
        <v>0</v>
      </c>
      <c r="J276" t="n">
        <v>24</v>
      </c>
      <c r="K276" s="15" t="n">
        <v>0</v>
      </c>
      <c r="L276">
        <f>J276 * K276</f>
        <v/>
      </c>
      <c r="M276" s="15" t="n">
        <v>0</v>
      </c>
      <c r="N276">
        <f>M276 * H276</f>
        <v/>
      </c>
    </row>
    <row r="277">
      <c r="A277" s="4" t="inlineStr">
        <is>
          <t>01.2023</t>
        </is>
      </c>
      <c r="B277" s="4" t="inlineStr">
        <is>
          <t>Cerdo</t>
        </is>
      </c>
      <c r="C277" s="4" t="inlineStr">
        <is>
          <t>Andes Asia</t>
        </is>
      </c>
      <c r="D277" s="4" t="n">
        <v>1023247</v>
      </c>
      <c r="E277" s="4" t="inlineStr">
        <is>
          <t>GO Panc Lam 2.5mm@ Cj 5k AS</t>
        </is>
      </c>
      <c r="F277" s="4" t="inlineStr">
        <is>
          <t>Panceta</t>
        </is>
      </c>
      <c r="G277" s="4" t="inlineStr">
        <is>
          <t>andes asia1023247</t>
        </is>
      </c>
      <c r="H277" s="9" t="n">
        <v>0</v>
      </c>
      <c r="I277" t="n">
        <v>0</v>
      </c>
      <c r="J277" t="n">
        <v>24</v>
      </c>
      <c r="K277" s="15" t="n">
        <v>0</v>
      </c>
      <c r="L277">
        <f>J277 * K277</f>
        <v/>
      </c>
      <c r="M277" s="15" t="n">
        <v>0</v>
      </c>
      <c r="N277">
        <f>M277 * H277</f>
        <v/>
      </c>
    </row>
    <row r="278">
      <c r="A278" s="4" t="inlineStr">
        <is>
          <t>01.2023</t>
        </is>
      </c>
      <c r="B278" s="4" t="inlineStr">
        <is>
          <t>Cerdo</t>
        </is>
      </c>
      <c r="C278" s="4" t="inlineStr">
        <is>
          <t>Andes Asia</t>
        </is>
      </c>
      <c r="D278" s="4" t="n">
        <v>1023265</v>
      </c>
      <c r="E278" s="4" t="inlineStr">
        <is>
          <t>GO Pta Cos 2h@ Bo Cj 10k AS</t>
        </is>
      </c>
      <c r="F278" s="4" t="inlineStr">
        <is>
          <t>Cost-Pec</t>
        </is>
      </c>
      <c r="G278" s="4" t="inlineStr">
        <is>
          <t>andes asia1023265</t>
        </is>
      </c>
      <c r="H278" s="9" t="n">
        <v>16079.978</v>
      </c>
      <c r="I278" t="n">
        <v>0</v>
      </c>
      <c r="J278" t="n">
        <v>24</v>
      </c>
      <c r="K278" s="15" t="n">
        <v>0</v>
      </c>
      <c r="L278">
        <f>J278 * K278</f>
        <v/>
      </c>
      <c r="M278" s="15" t="n">
        <v>0</v>
      </c>
      <c r="N278">
        <f>M278 * H278</f>
        <v/>
      </c>
    </row>
    <row r="279">
      <c r="A279" s="4" t="inlineStr">
        <is>
          <t>01.2023</t>
        </is>
      </c>
      <c r="B279" s="4" t="inlineStr">
        <is>
          <t>Cerdo</t>
        </is>
      </c>
      <c r="C279" s="4" t="inlineStr">
        <is>
          <t>Andes Asia</t>
        </is>
      </c>
      <c r="D279" s="4" t="n">
        <v>1023269</v>
      </c>
      <c r="E279" s="4" t="inlineStr">
        <is>
          <t>GO PpPna 54 s/a@ Cj 20k AS</t>
        </is>
      </c>
      <c r="F279" s="4" t="inlineStr">
        <is>
          <t>Pierna</t>
        </is>
      </c>
      <c r="G279" s="4" t="inlineStr">
        <is>
          <t>andes asia1023269</t>
        </is>
      </c>
      <c r="H279" s="9" t="n">
        <v>0</v>
      </c>
      <c r="I279" t="n">
        <v>0</v>
      </c>
      <c r="J279" t="n">
        <v>24</v>
      </c>
      <c r="K279" s="15" t="n">
        <v>0</v>
      </c>
      <c r="L279">
        <f>J279 * K279</f>
        <v/>
      </c>
      <c r="M279" s="15" t="n">
        <v>0</v>
      </c>
      <c r="N279">
        <f>M279 * H279</f>
        <v/>
      </c>
    </row>
    <row r="280">
      <c r="A280" s="4" t="inlineStr">
        <is>
          <t>01.2023</t>
        </is>
      </c>
      <c r="B280" s="4" t="inlineStr">
        <is>
          <t>Cerdo</t>
        </is>
      </c>
      <c r="C280" s="4" t="inlineStr">
        <is>
          <t>Andes Asia</t>
        </is>
      </c>
      <c r="D280" s="4" t="n">
        <v>1023357</v>
      </c>
      <c r="E280" s="4" t="inlineStr">
        <is>
          <t>GO Mantec@ Cj 20k AS</t>
        </is>
      </c>
      <c r="F280" s="4" t="inlineStr">
        <is>
          <t>Muestra</t>
        </is>
      </c>
      <c r="G280" s="4" t="inlineStr">
        <is>
          <t>andes asia1023357</t>
        </is>
      </c>
      <c r="H280" s="9" t="n">
        <v>0</v>
      </c>
      <c r="I280" t="n">
        <v>0</v>
      </c>
      <c r="J280" t="n">
        <v>24</v>
      </c>
      <c r="K280" s="15" t="n">
        <v>0</v>
      </c>
      <c r="L280">
        <f>J280 * K280</f>
        <v/>
      </c>
      <c r="M280" s="15" t="n">
        <v>0</v>
      </c>
      <c r="N280">
        <f>M280 * H280</f>
        <v/>
      </c>
    </row>
    <row r="281">
      <c r="A281" s="4" t="inlineStr">
        <is>
          <t>01.2023</t>
        </is>
      </c>
      <c r="B281" s="4" t="inlineStr">
        <is>
          <t>Cerdo</t>
        </is>
      </c>
      <c r="C281" s="4" t="inlineStr">
        <is>
          <t>Exportacion Directa</t>
        </is>
      </c>
      <c r="D281" s="4" t="n">
        <v>1020105</v>
      </c>
      <c r="E281" s="4" t="inlineStr">
        <is>
          <t>GO Lom Tecla@ Cj Lom Ctro JP</t>
        </is>
      </c>
      <c r="F281" s="4" t="inlineStr">
        <is>
          <t>Lomo</t>
        </is>
      </c>
      <c r="G281" s="4" t="inlineStr">
        <is>
          <t>exportacion directa1020105</t>
        </is>
      </c>
      <c r="H281" s="9" t="n">
        <v>19597.562</v>
      </c>
      <c r="I281" t="n">
        <v>0</v>
      </c>
      <c r="J281" t="n">
        <v>24</v>
      </c>
      <c r="K281" s="15" t="n">
        <v>0</v>
      </c>
      <c r="L281">
        <f>J281 * K281</f>
        <v/>
      </c>
      <c r="M281" s="15" t="n">
        <v>0</v>
      </c>
      <c r="N281">
        <f>M281 * H281</f>
        <v/>
      </c>
    </row>
    <row r="282">
      <c r="A282" s="4" t="inlineStr">
        <is>
          <t>01.2023</t>
        </is>
      </c>
      <c r="B282" s="4" t="inlineStr">
        <is>
          <t>Cerdo</t>
        </is>
      </c>
      <c r="C282" s="4" t="inlineStr">
        <is>
          <t>Exportacion Directa</t>
        </is>
      </c>
      <c r="D282" s="4" t="n">
        <v>1020110</v>
      </c>
      <c r="E282" s="4" t="inlineStr">
        <is>
          <t>GO MM Loin L@ Cj 12k AP</t>
        </is>
      </c>
      <c r="F282" s="4" t="inlineStr">
        <is>
          <t>Lomo</t>
        </is>
      </c>
      <c r="G282" s="4" t="inlineStr">
        <is>
          <t>exportacion directa1020110</t>
        </is>
      </c>
      <c r="H282" s="9" t="n">
        <v>35980.684</v>
      </c>
      <c r="I282" t="n">
        <v>0</v>
      </c>
      <c r="J282" t="n">
        <v>24</v>
      </c>
      <c r="K282" s="15" t="n">
        <v>0</v>
      </c>
      <c r="L282">
        <f>J282 * K282</f>
        <v/>
      </c>
      <c r="M282" s="15" t="n">
        <v>0</v>
      </c>
      <c r="N282">
        <f>M282 * H282</f>
        <v/>
      </c>
    </row>
    <row r="283">
      <c r="A283" s="4" t="inlineStr">
        <is>
          <t>01.2023</t>
        </is>
      </c>
      <c r="B283" s="4" t="inlineStr">
        <is>
          <t>Cerdo</t>
        </is>
      </c>
      <c r="C283" s="4" t="inlineStr">
        <is>
          <t>Exportacion Directa</t>
        </is>
      </c>
      <c r="D283" s="4" t="n">
        <v>1020589</v>
      </c>
      <c r="E283" s="4" t="inlineStr">
        <is>
          <t>GO MM Loin S@ Fi Cj 12k AP</t>
        </is>
      </c>
      <c r="F283" s="4" t="inlineStr">
        <is>
          <t>Lomo</t>
        </is>
      </c>
      <c r="G283" s="4" t="inlineStr">
        <is>
          <t>exportacion directa1020589</t>
        </is>
      </c>
      <c r="H283" s="9" t="n">
        <v>2560.269</v>
      </c>
      <c r="I283" t="n">
        <v>0</v>
      </c>
      <c r="J283" t="n">
        <v>24</v>
      </c>
      <c r="K283" s="15" t="n">
        <v>0</v>
      </c>
      <c r="L283">
        <f>J283 * K283</f>
        <v/>
      </c>
      <c r="M283" s="15" t="n">
        <v>0</v>
      </c>
      <c r="N283">
        <f>M283 * H283</f>
        <v/>
      </c>
    </row>
    <row r="284">
      <c r="A284" s="4" t="inlineStr">
        <is>
          <t>01.2023</t>
        </is>
      </c>
      <c r="B284" s="4" t="inlineStr">
        <is>
          <t>Cerdo</t>
        </is>
      </c>
      <c r="C284" s="4" t="inlineStr">
        <is>
          <t>Exportacion Directa</t>
        </is>
      </c>
      <c r="D284" s="4" t="n">
        <v>1020592</v>
      </c>
      <c r="E284" s="4" t="inlineStr">
        <is>
          <t>GO Lom Vet &gt;2.0@ Fi Cj Lom Vet AP</t>
        </is>
      </c>
      <c r="F284" s="4" t="inlineStr">
        <is>
          <t>Lomo</t>
        </is>
      </c>
      <c r="G284" s="4" t="inlineStr">
        <is>
          <t>exportacion directa1020592</t>
        </is>
      </c>
      <c r="H284" s="9" t="n">
        <v>23529.068</v>
      </c>
      <c r="I284" t="n">
        <v>0</v>
      </c>
      <c r="J284" t="n">
        <v>24</v>
      </c>
      <c r="K284" s="15" t="n">
        <v>0</v>
      </c>
      <c r="L284">
        <f>J284 * K284</f>
        <v/>
      </c>
      <c r="M284" s="15" t="n">
        <v>0</v>
      </c>
      <c r="N284">
        <f>M284 * H284</f>
        <v/>
      </c>
    </row>
    <row r="285">
      <c r="A285" s="4" t="inlineStr">
        <is>
          <t>01.2023</t>
        </is>
      </c>
      <c r="B285" s="4" t="inlineStr">
        <is>
          <t>Cerdo</t>
        </is>
      </c>
      <c r="C285" s="4" t="inlineStr">
        <is>
          <t>Exportacion Directa</t>
        </is>
      </c>
      <c r="D285" s="4" t="n">
        <v>1020636</v>
      </c>
      <c r="E285" s="4" t="inlineStr">
        <is>
          <t>GO File C/cab@ Va Cj 10k AP</t>
        </is>
      </c>
      <c r="F285" s="4" t="inlineStr">
        <is>
          <t>Filete</t>
        </is>
      </c>
      <c r="G285" s="4" t="inlineStr">
        <is>
          <t>exportacion directa1020636</t>
        </is>
      </c>
      <c r="H285" s="9" t="n">
        <v>3500</v>
      </c>
      <c r="I285" t="n">
        <v>0</v>
      </c>
      <c r="J285" t="n">
        <v>24</v>
      </c>
      <c r="K285" s="15" t="n">
        <v>0</v>
      </c>
      <c r="L285">
        <f>J285 * K285</f>
        <v/>
      </c>
      <c r="M285" s="15" t="n">
        <v>0</v>
      </c>
      <c r="N285">
        <f>M285 * H285</f>
        <v/>
      </c>
    </row>
    <row r="286">
      <c r="A286" s="4" t="inlineStr">
        <is>
          <t>01.2023</t>
        </is>
      </c>
      <c r="B286" s="4" t="inlineStr">
        <is>
          <t>Cerdo</t>
        </is>
      </c>
      <c r="C286" s="4" t="inlineStr">
        <is>
          <t>Exportacion Directa</t>
        </is>
      </c>
      <c r="D286" s="4" t="n">
        <v>1020637</v>
      </c>
      <c r="E286" s="4" t="inlineStr">
        <is>
          <t>GO Panc Tec S/cue@ Fi Cj ch AP</t>
        </is>
      </c>
      <c r="F286" s="4" t="inlineStr">
        <is>
          <t>Panceta</t>
        </is>
      </c>
      <c r="G286" s="4" t="inlineStr">
        <is>
          <t>exportacion directa1020637</t>
        </is>
      </c>
      <c r="H286" s="9" t="n">
        <v>10409.892</v>
      </c>
      <c r="I286" t="n">
        <v>0</v>
      </c>
      <c r="J286" t="n">
        <v>24</v>
      </c>
      <c r="K286" s="15" t="n">
        <v>0</v>
      </c>
      <c r="L286">
        <f>J286 * K286</f>
        <v/>
      </c>
      <c r="M286" s="15" t="n">
        <v>0</v>
      </c>
      <c r="N286">
        <f>M286 * H286</f>
        <v/>
      </c>
    </row>
    <row r="287">
      <c r="A287" s="4" t="inlineStr">
        <is>
          <t>01.2023</t>
        </is>
      </c>
      <c r="B287" s="4" t="inlineStr">
        <is>
          <t>Cerdo</t>
        </is>
      </c>
      <c r="C287" s="4" t="inlineStr">
        <is>
          <t>Exportacion Directa</t>
        </is>
      </c>
      <c r="D287" s="4" t="n">
        <v>1022600</v>
      </c>
      <c r="E287" s="4" t="inlineStr">
        <is>
          <t>GO Lom Vet 2 a 2,3k@ Fi Verd Cj AP</t>
        </is>
      </c>
      <c r="F287" s="4" t="inlineStr">
        <is>
          <t>Lomo</t>
        </is>
      </c>
      <c r="G287" s="4" t="inlineStr">
        <is>
          <t>exportacion directa1022600</t>
        </is>
      </c>
      <c r="H287" s="9" t="n">
        <v>2045.541</v>
      </c>
      <c r="I287" t="n">
        <v>0</v>
      </c>
      <c r="J287" t="n">
        <v>24</v>
      </c>
      <c r="K287" s="15" t="n">
        <v>0</v>
      </c>
      <c r="L287">
        <f>J287 * K287</f>
        <v/>
      </c>
      <c r="M287" s="15" t="n">
        <v>0</v>
      </c>
      <c r="N287">
        <f>M287 * H287</f>
        <v/>
      </c>
    </row>
    <row r="288">
      <c r="A288" s="4" t="inlineStr">
        <is>
          <t>01.2023</t>
        </is>
      </c>
      <c r="B288" s="4" t="inlineStr">
        <is>
          <t>Cerdo</t>
        </is>
      </c>
      <c r="C288" s="4" t="inlineStr">
        <is>
          <t>Exportacion Directa</t>
        </is>
      </c>
      <c r="D288" s="4" t="n">
        <v>1022931</v>
      </c>
      <c r="E288" s="4" t="inlineStr">
        <is>
          <t>GO File C/cab 6x1@ VP Cj AP</t>
        </is>
      </c>
      <c r="F288" s="4" t="inlineStr">
        <is>
          <t>Filete</t>
        </is>
      </c>
      <c r="G288" s="4" t="inlineStr">
        <is>
          <t>exportacion directa1022931</t>
        </is>
      </c>
      <c r="H288" s="9" t="n">
        <v>12254.448</v>
      </c>
      <c r="I288" t="n">
        <v>0</v>
      </c>
      <c r="J288" t="n">
        <v>24</v>
      </c>
      <c r="K288" s="15" t="n">
        <v>0</v>
      </c>
      <c r="L288">
        <f>J288 * K288</f>
        <v/>
      </c>
      <c r="M288" s="15" t="n">
        <v>0</v>
      </c>
      <c r="N288">
        <f>M288 * H288</f>
        <v/>
      </c>
    </row>
    <row r="289">
      <c r="A289" s="4" t="inlineStr">
        <is>
          <t>01.2023</t>
        </is>
      </c>
      <c r="B289" s="4" t="inlineStr">
        <is>
          <t>Cerdo</t>
        </is>
      </c>
      <c r="C289" s="4" t="inlineStr">
        <is>
          <t>Exportacion Directa</t>
        </is>
      </c>
      <c r="D289" s="4" t="n">
        <v>1023350</v>
      </c>
      <c r="E289" s="4" t="inlineStr">
        <is>
          <t>Lom Vet &gt;2.0@ VP Cj Lom Vet AP</t>
        </is>
      </c>
      <c r="F289" s="4" t="inlineStr">
        <is>
          <t>Lomo</t>
        </is>
      </c>
      <c r="G289" s="4" t="inlineStr">
        <is>
          <t>exportacion directa1023350</t>
        </is>
      </c>
      <c r="H289" s="9" t="n">
        <v>2529.856</v>
      </c>
      <c r="I289" t="n">
        <v>0</v>
      </c>
      <c r="J289" t="n">
        <v>24</v>
      </c>
      <c r="K289" s="15" t="n">
        <v>0</v>
      </c>
      <c r="L289">
        <f>J289 * K289</f>
        <v/>
      </c>
      <c r="M289" s="15" t="n">
        <v>0</v>
      </c>
      <c r="N289">
        <f>M289 * H289</f>
        <v/>
      </c>
    </row>
    <row r="290">
      <c r="A290" s="4" t="inlineStr">
        <is>
          <t>01.2023</t>
        </is>
      </c>
      <c r="B290" s="4" t="inlineStr">
        <is>
          <t>Cerdo</t>
        </is>
      </c>
      <c r="C290" s="4" t="inlineStr">
        <is>
          <t>Exportacion Directa</t>
        </is>
      </c>
      <c r="D290" s="4" t="n">
        <v>1023352</v>
      </c>
      <c r="E290" s="4" t="inlineStr">
        <is>
          <t>GO Panc Tec S/cue@ R VP Cj ch AP</t>
        </is>
      </c>
      <c r="F290" s="4" t="inlineStr">
        <is>
          <t>Panceta</t>
        </is>
      </c>
      <c r="G290" s="4" t="inlineStr">
        <is>
          <t>exportacion directa1023352</t>
        </is>
      </c>
      <c r="H290" s="9" t="n">
        <v>15946.088</v>
      </c>
      <c r="I290" t="n">
        <v>0</v>
      </c>
      <c r="J290" t="n">
        <v>24</v>
      </c>
      <c r="K290" s="15" t="n">
        <v>0</v>
      </c>
      <c r="L290">
        <f>J290 * K290</f>
        <v/>
      </c>
      <c r="M290" s="15" t="n">
        <v>0</v>
      </c>
      <c r="N290">
        <f>M290 * H290</f>
        <v/>
      </c>
    </row>
    <row r="291">
      <c r="A291" s="4" t="inlineStr">
        <is>
          <t>01.2023</t>
        </is>
      </c>
      <c r="B291" s="4" t="inlineStr">
        <is>
          <t>Pavo</t>
        </is>
      </c>
      <c r="C291" s="4" t="inlineStr">
        <is>
          <t>Agro America</t>
        </is>
      </c>
      <c r="D291" s="4" t="n">
        <v>1030228</v>
      </c>
      <c r="E291" s="4" t="inlineStr">
        <is>
          <t>PV TruDeh Cort S/p@ Bo Cj  SO</t>
        </is>
      </c>
      <c r="F291" s="4" t="inlineStr">
        <is>
          <t>Trutro Desh</t>
        </is>
      </c>
      <c r="G291" s="4" t="inlineStr">
        <is>
          <t>agro america1030228</t>
        </is>
      </c>
      <c r="H291" s="9" t="n">
        <v>0</v>
      </c>
      <c r="I291" t="n">
        <v>0</v>
      </c>
      <c r="J291" t="n">
        <v>24</v>
      </c>
      <c r="K291" s="15" t="n">
        <v>0</v>
      </c>
      <c r="L291">
        <f>J291 * K291</f>
        <v/>
      </c>
      <c r="M291" s="15" t="n">
        <v>0</v>
      </c>
      <c r="N291">
        <f>M291 * H291</f>
        <v/>
      </c>
    </row>
    <row r="292">
      <c r="A292" s="4" t="inlineStr">
        <is>
          <t>01.2023</t>
        </is>
      </c>
      <c r="B292" s="4" t="inlineStr">
        <is>
          <t>Pavo</t>
        </is>
      </c>
      <c r="C292" s="4" t="inlineStr">
        <is>
          <t>Agro America</t>
        </is>
      </c>
      <c r="D292" s="4" t="n">
        <v>1030239</v>
      </c>
      <c r="E292" s="4" t="inlineStr">
        <is>
          <t>PV Ctro Pta Ala 30 Lb@ Bo Cj SO</t>
        </is>
      </c>
      <c r="F292" s="4" t="inlineStr">
        <is>
          <t>Ala</t>
        </is>
      </c>
      <c r="G292" s="4" t="inlineStr">
        <is>
          <t>agro america1030239</t>
        </is>
      </c>
      <c r="H292" s="9" t="n">
        <v>0</v>
      </c>
      <c r="I292" t="n">
        <v>0</v>
      </c>
      <c r="J292" t="n">
        <v>24</v>
      </c>
      <c r="K292" s="15" t="n">
        <v>0</v>
      </c>
      <c r="L292">
        <f>J292 * K292</f>
        <v/>
      </c>
      <c r="M292" s="15" t="n">
        <v>0</v>
      </c>
      <c r="N292">
        <f>M292 * H292</f>
        <v/>
      </c>
    </row>
    <row r="293">
      <c r="A293" s="4" t="inlineStr">
        <is>
          <t>01.2023</t>
        </is>
      </c>
      <c r="B293" s="4" t="inlineStr">
        <is>
          <t>Pavo</t>
        </is>
      </c>
      <c r="C293" s="4" t="inlineStr">
        <is>
          <t>Agro America</t>
        </is>
      </c>
      <c r="D293" s="4" t="n">
        <v>1030370</v>
      </c>
      <c r="E293" s="4" t="inlineStr">
        <is>
          <t>PV Triming Pch@ Cj 40 Lbs SO</t>
        </is>
      </c>
      <c r="F293" s="4" t="inlineStr">
        <is>
          <t>Recortes</t>
        </is>
      </c>
      <c r="G293" s="4" t="inlineStr">
        <is>
          <t>agro america1030370</t>
        </is>
      </c>
      <c r="H293" s="9" t="n">
        <v>0</v>
      </c>
      <c r="I293" t="n">
        <v>0</v>
      </c>
      <c r="J293" t="n">
        <v>24</v>
      </c>
      <c r="K293" s="15" t="n">
        <v>0</v>
      </c>
      <c r="L293">
        <f>J293 * K293</f>
        <v/>
      </c>
      <c r="M293" s="15" t="n">
        <v>0</v>
      </c>
      <c r="N293">
        <f>M293 * H293</f>
        <v/>
      </c>
    </row>
    <row r="294">
      <c r="A294" s="4" t="inlineStr">
        <is>
          <t>01.2023</t>
        </is>
      </c>
      <c r="B294" s="4" t="inlineStr">
        <is>
          <t>Pavo</t>
        </is>
      </c>
      <c r="C294" s="4" t="inlineStr">
        <is>
          <t>Agro America</t>
        </is>
      </c>
      <c r="D294" s="4" t="n">
        <v>1030379</v>
      </c>
      <c r="E294" s="4" t="inlineStr">
        <is>
          <t>PV PchDeh S/p@ Bo Cj 20k SO</t>
        </is>
      </c>
      <c r="F294" s="4" t="inlineStr">
        <is>
          <t>Pech Desh</t>
        </is>
      </c>
      <c r="G294" s="4" t="inlineStr">
        <is>
          <t>agro america1030379</t>
        </is>
      </c>
      <c r="H294" s="9" t="n">
        <v>312044.28</v>
      </c>
      <c r="I294" t="n">
        <v>0</v>
      </c>
      <c r="J294" t="n">
        <v>24</v>
      </c>
      <c r="K294" s="15" t="n">
        <v>0</v>
      </c>
      <c r="L294">
        <f>J294 * K294</f>
        <v/>
      </c>
      <c r="M294" s="15" t="n">
        <v>0</v>
      </c>
      <c r="N294">
        <f>M294 * H294</f>
        <v/>
      </c>
    </row>
    <row r="295">
      <c r="A295" s="4" t="inlineStr">
        <is>
          <t>01.2023</t>
        </is>
      </c>
      <c r="B295" s="4" t="inlineStr">
        <is>
          <t>Pavo</t>
        </is>
      </c>
      <c r="C295" s="4" t="inlineStr">
        <is>
          <t>Agro America</t>
        </is>
      </c>
      <c r="D295" s="4" t="n">
        <v>1030424</v>
      </c>
      <c r="E295" s="4" t="inlineStr">
        <is>
          <t>PV PchDeh Mrps C/piel @ Cj 18k AS</t>
        </is>
      </c>
      <c r="F295" s="4" t="inlineStr">
        <is>
          <t>Pech Desh</t>
        </is>
      </c>
      <c r="G295" s="4" t="inlineStr">
        <is>
          <t>agro america1030424</t>
        </is>
      </c>
      <c r="H295" s="9" t="n">
        <v>90336.08</v>
      </c>
      <c r="I295" t="n">
        <v>0</v>
      </c>
      <c r="J295" t="n">
        <v>24</v>
      </c>
      <c r="K295" s="15" t="n">
        <v>0</v>
      </c>
      <c r="L295">
        <f>J295 * K295</f>
        <v/>
      </c>
      <c r="M295" s="15" t="n">
        <v>0</v>
      </c>
      <c r="N295">
        <f>M295 * H295</f>
        <v/>
      </c>
    </row>
    <row r="296">
      <c r="A296" s="4" t="inlineStr">
        <is>
          <t>01.2023</t>
        </is>
      </c>
      <c r="B296" s="4" t="inlineStr">
        <is>
          <t>Pavo</t>
        </is>
      </c>
      <c r="C296" s="4" t="inlineStr">
        <is>
          <t>Agro America</t>
        </is>
      </c>
      <c r="D296" s="4" t="n">
        <v>1030452</v>
      </c>
      <c r="E296" s="4" t="inlineStr">
        <is>
          <t>PV Pech USA 10 - 12 LB@ Bo Hor Cj 11k SO</t>
        </is>
      </c>
      <c r="F296" s="4" t="inlineStr">
        <is>
          <t>Pech Desh</t>
        </is>
      </c>
      <c r="G296" s="4" t="inlineStr">
        <is>
          <t>agro america1030452</t>
        </is>
      </c>
      <c r="H296" s="9" t="n">
        <v>51206.208</v>
      </c>
      <c r="I296" t="n">
        <v>0</v>
      </c>
      <c r="J296" t="n">
        <v>24</v>
      </c>
      <c r="K296" s="15" t="n">
        <v>0</v>
      </c>
      <c r="L296">
        <f>J296 * K296</f>
        <v/>
      </c>
      <c r="M296" s="15" t="n">
        <v>0</v>
      </c>
      <c r="N296">
        <f>M296 * H296</f>
        <v/>
      </c>
    </row>
    <row r="297">
      <c r="A297" s="4" t="inlineStr">
        <is>
          <t>01.2023</t>
        </is>
      </c>
      <c r="B297" s="4" t="inlineStr">
        <is>
          <t>Pavo</t>
        </is>
      </c>
      <c r="C297" s="4" t="inlineStr">
        <is>
          <t>Agro America</t>
        </is>
      </c>
      <c r="D297" s="4" t="n">
        <v>1030461</v>
      </c>
      <c r="E297" s="4" t="inlineStr">
        <is>
          <t>PV Pech USA 8 - 10 LB@ Bo Hor Cj 11k SO</t>
        </is>
      </c>
      <c r="F297" s="4" t="inlineStr">
        <is>
          <t>Pech Desh</t>
        </is>
      </c>
      <c r="G297" s="4" t="inlineStr">
        <is>
          <t>agro america1030461</t>
        </is>
      </c>
      <c r="H297" s="9" t="n">
        <v>31981.392</v>
      </c>
      <c r="I297" t="n">
        <v>0</v>
      </c>
      <c r="J297" t="n">
        <v>24</v>
      </c>
      <c r="K297" s="15" t="n">
        <v>0</v>
      </c>
      <c r="L297">
        <f>J297 * K297</f>
        <v/>
      </c>
      <c r="M297" s="15" t="n">
        <v>0</v>
      </c>
      <c r="N297">
        <f>M297 * H297</f>
        <v/>
      </c>
    </row>
    <row r="298">
      <c r="A298" s="4" t="inlineStr">
        <is>
          <t>01.2023</t>
        </is>
      </c>
      <c r="B298" s="4" t="inlineStr">
        <is>
          <t>Pavo</t>
        </is>
      </c>
      <c r="C298" s="4" t="inlineStr">
        <is>
          <t>Agro America</t>
        </is>
      </c>
      <c r="D298" s="4" t="n">
        <v>1030735</v>
      </c>
      <c r="E298" s="4" t="inlineStr">
        <is>
          <t>PV Cog MA 30Lb@ Bo Cj 15k SO</t>
        </is>
      </c>
      <c r="F298" s="4" t="inlineStr">
        <is>
          <t>Menudencias</t>
        </is>
      </c>
      <c r="G298" s="4" t="inlineStr">
        <is>
          <t>agro america1030735</t>
        </is>
      </c>
      <c r="H298" s="9" t="n">
        <v>0</v>
      </c>
      <c r="I298" t="n">
        <v>0</v>
      </c>
      <c r="J298" t="n">
        <v>24</v>
      </c>
      <c r="K298" s="15" t="n">
        <v>0</v>
      </c>
      <c r="L298">
        <f>J298 * K298</f>
        <v/>
      </c>
      <c r="M298" s="15" t="n">
        <v>0</v>
      </c>
      <c r="N298">
        <f>M298 * H298</f>
        <v/>
      </c>
    </row>
    <row r="299">
      <c r="A299" s="4" t="inlineStr">
        <is>
          <t>01.2023</t>
        </is>
      </c>
      <c r="B299" s="4" t="inlineStr">
        <is>
          <t>Pavo</t>
        </is>
      </c>
      <c r="C299" s="4" t="inlineStr">
        <is>
          <t>Agro America</t>
        </is>
      </c>
      <c r="D299" s="4" t="n">
        <v>1030745</v>
      </c>
      <c r="E299" s="4" t="inlineStr">
        <is>
          <t>PV Higad 40Lb@ Bo Cj 18k SO</t>
        </is>
      </c>
      <c r="F299" s="4" t="inlineStr">
        <is>
          <t>Menudencias</t>
        </is>
      </c>
      <c r="G299" s="4" t="inlineStr">
        <is>
          <t>agro america1030745</t>
        </is>
      </c>
      <c r="H299" s="9" t="n">
        <v>0</v>
      </c>
      <c r="I299" t="n">
        <v>0</v>
      </c>
      <c r="J299" t="n">
        <v>24</v>
      </c>
      <c r="K299" s="15" t="n">
        <v>0</v>
      </c>
      <c r="L299">
        <f>J299 * K299</f>
        <v/>
      </c>
      <c r="M299" s="15" t="n">
        <v>0</v>
      </c>
      <c r="N299">
        <f>M299 * H299</f>
        <v/>
      </c>
    </row>
    <row r="300">
      <c r="A300" s="4" t="inlineStr">
        <is>
          <t>01.2023</t>
        </is>
      </c>
      <c r="B300" s="4" t="inlineStr">
        <is>
          <t>Pavo</t>
        </is>
      </c>
      <c r="C300" s="4" t="inlineStr">
        <is>
          <t>Agro America</t>
        </is>
      </c>
      <c r="D300" s="4" t="n">
        <v>1030773</v>
      </c>
      <c r="E300" s="4" t="inlineStr">
        <is>
          <t>PV Pch Filete 1 kg @Bo CJ 14Kg AS</t>
        </is>
      </c>
      <c r="F300" s="4" t="inlineStr">
        <is>
          <t>Pech Desh</t>
        </is>
      </c>
      <c r="G300" s="4" t="inlineStr">
        <is>
          <t>agro america1030773</t>
        </is>
      </c>
      <c r="H300" s="9" t="n">
        <v>0</v>
      </c>
      <c r="I300" t="n">
        <v>0</v>
      </c>
      <c r="J300" t="n">
        <v>24</v>
      </c>
      <c r="K300" s="15" t="n">
        <v>0</v>
      </c>
      <c r="L300">
        <f>J300 * K300</f>
        <v/>
      </c>
      <c r="M300" s="15" t="n">
        <v>0</v>
      </c>
      <c r="N300">
        <f>M300 * H300</f>
        <v/>
      </c>
    </row>
    <row r="301">
      <c r="A301" s="4" t="inlineStr">
        <is>
          <t>01.2023</t>
        </is>
      </c>
      <c r="B301" s="4" t="inlineStr">
        <is>
          <t>Pavo</t>
        </is>
      </c>
      <c r="C301" s="4" t="inlineStr">
        <is>
          <t>Agro America</t>
        </is>
      </c>
      <c r="D301" s="4" t="n">
        <v>1030782</v>
      </c>
      <c r="E301" s="4" t="inlineStr">
        <is>
          <t>PV Pech USA 12-15 LB @BO Hor Cj 15k AS</t>
        </is>
      </c>
      <c r="F301" s="4" t="inlineStr">
        <is>
          <t>Pech Desh</t>
        </is>
      </c>
      <c r="G301" s="4" t="inlineStr">
        <is>
          <t>agro america1030782</t>
        </is>
      </c>
      <c r="H301" s="9" t="n">
        <v>0</v>
      </c>
      <c r="I301" t="n">
        <v>0</v>
      </c>
      <c r="J301" t="n">
        <v>24</v>
      </c>
      <c r="K301" s="15" t="n">
        <v>0</v>
      </c>
      <c r="L301">
        <f>J301 * K301</f>
        <v/>
      </c>
      <c r="M301" s="15" t="n">
        <v>0</v>
      </c>
      <c r="N301">
        <f>M301 * H301</f>
        <v/>
      </c>
    </row>
    <row r="302">
      <c r="A302" s="4" t="inlineStr">
        <is>
          <t>01.2023</t>
        </is>
      </c>
      <c r="B302" s="4" t="inlineStr">
        <is>
          <t>Pavo</t>
        </is>
      </c>
      <c r="C302" s="4" t="inlineStr">
        <is>
          <t>Agro America</t>
        </is>
      </c>
      <c r="D302" s="4" t="n">
        <v>1030783</v>
      </c>
      <c r="E302" s="4" t="inlineStr">
        <is>
          <t>PV Pch MA 8% 18-20 Lb@ Bo Cj 20k AS</t>
        </is>
      </c>
      <c r="F302" s="4" t="inlineStr">
        <is>
          <t>Pech</t>
        </is>
      </c>
      <c r="G302" s="4" t="inlineStr">
        <is>
          <t>agro america1030783</t>
        </is>
      </c>
      <c r="H302" s="9" t="n">
        <v>0</v>
      </c>
      <c r="I302" t="n">
        <v>0</v>
      </c>
      <c r="J302" t="n">
        <v>24</v>
      </c>
      <c r="K302" s="15" t="n">
        <v>0</v>
      </c>
      <c r="L302">
        <f>J302 * K302</f>
        <v/>
      </c>
      <c r="M302" s="15" t="n">
        <v>0</v>
      </c>
      <c r="N302">
        <f>M302 * H302</f>
        <v/>
      </c>
    </row>
    <row r="303">
      <c r="A303" s="4" t="inlineStr">
        <is>
          <t>01.2023</t>
        </is>
      </c>
      <c r="B303" s="4" t="inlineStr">
        <is>
          <t>Pavo</t>
        </is>
      </c>
      <c r="C303" s="4" t="inlineStr">
        <is>
          <t>Agro America</t>
        </is>
      </c>
      <c r="D303" s="4" t="n">
        <v>1030818</v>
      </c>
      <c r="E303" s="4" t="inlineStr">
        <is>
          <t>PV Fil C/ten MA NMr@ Cj 40 Lb AS</t>
        </is>
      </c>
      <c r="F303" s="4" t="inlineStr">
        <is>
          <t>Pech Desh</t>
        </is>
      </c>
      <c r="G303" s="4" t="inlineStr">
        <is>
          <t>agro america1030818</t>
        </is>
      </c>
      <c r="H303" s="9" t="n">
        <v>0</v>
      </c>
      <c r="I303" t="n">
        <v>0</v>
      </c>
      <c r="J303" t="n">
        <v>24</v>
      </c>
      <c r="K303" s="15" t="n">
        <v>0</v>
      </c>
      <c r="L303">
        <f>J303 * K303</f>
        <v/>
      </c>
      <c r="M303" s="15" t="n">
        <v>0</v>
      </c>
      <c r="N303">
        <f>M303 * H303</f>
        <v/>
      </c>
    </row>
    <row r="304">
      <c r="A304" s="4" t="inlineStr">
        <is>
          <t>01.2023</t>
        </is>
      </c>
      <c r="B304" s="4" t="inlineStr">
        <is>
          <t>Pavo</t>
        </is>
      </c>
      <c r="C304" s="4" t="inlineStr">
        <is>
          <t>Agro America</t>
        </is>
      </c>
      <c r="D304" s="4" t="n">
        <v>1030837</v>
      </c>
      <c r="E304" s="4" t="inlineStr">
        <is>
          <t>PV PchDeh Mrps C/piel @ Cj 40 Lb AS</t>
        </is>
      </c>
      <c r="F304" s="4" t="inlineStr">
        <is>
          <t>Pech Desh</t>
        </is>
      </c>
      <c r="G304" s="4" t="inlineStr">
        <is>
          <t>agro america1030837</t>
        </is>
      </c>
      <c r="H304" s="9" t="n">
        <v>0</v>
      </c>
      <c r="I304" t="n">
        <v>0</v>
      </c>
      <c r="J304" t="n">
        <v>24</v>
      </c>
      <c r="K304" s="15" t="n">
        <v>0</v>
      </c>
      <c r="L304">
        <f>J304 * K304</f>
        <v/>
      </c>
      <c r="M304" s="15" t="n">
        <v>0</v>
      </c>
      <c r="N304">
        <f>M304 * H304</f>
        <v/>
      </c>
    </row>
    <row r="305">
      <c r="A305" s="4" t="inlineStr">
        <is>
          <t>01.2023</t>
        </is>
      </c>
      <c r="B305" s="4" t="inlineStr">
        <is>
          <t>Pavo</t>
        </is>
      </c>
      <c r="C305" s="4" t="inlineStr">
        <is>
          <t>Agro Europa</t>
        </is>
      </c>
      <c r="D305" s="4" t="n">
        <v>1030224</v>
      </c>
      <c r="E305" s="4" t="inlineStr">
        <is>
          <t>PV Tru Larg@ Bo Cj 15k AS</t>
        </is>
      </c>
      <c r="F305" s="4" t="inlineStr">
        <is>
          <t>Trutro</t>
        </is>
      </c>
      <c r="G305" s="4" t="inlineStr">
        <is>
          <t>agro europa1030224</t>
        </is>
      </c>
      <c r="H305" s="9" t="n">
        <v>214828.436</v>
      </c>
      <c r="I305" t="n">
        <v>0</v>
      </c>
      <c r="J305" t="n">
        <v>24</v>
      </c>
      <c r="K305" s="15" t="n">
        <v>0</v>
      </c>
      <c r="L305">
        <f>J305 * K305</f>
        <v/>
      </c>
      <c r="M305" s="15" t="n">
        <v>0</v>
      </c>
      <c r="N305">
        <f>M305 * H305</f>
        <v/>
      </c>
    </row>
    <row r="306">
      <c r="A306" s="4" t="inlineStr">
        <is>
          <t>01.2023</t>
        </is>
      </c>
      <c r="B306" s="4" t="inlineStr">
        <is>
          <t>Pavo</t>
        </is>
      </c>
      <c r="C306" s="4" t="inlineStr">
        <is>
          <t>Agro Europa</t>
        </is>
      </c>
      <c r="D306" s="4" t="n">
        <v>1030265</v>
      </c>
      <c r="E306" s="4" t="inlineStr">
        <is>
          <t>Pv PchDeh S/p@ Jp SO</t>
        </is>
      </c>
      <c r="F306" s="4" t="inlineStr">
        <is>
          <t>Pech Desh</t>
        </is>
      </c>
      <c r="G306" s="4" t="inlineStr">
        <is>
          <t>agro europa1030265</t>
        </is>
      </c>
      <c r="H306" s="9" t="n">
        <v>86400</v>
      </c>
      <c r="I306" t="n">
        <v>0</v>
      </c>
      <c r="J306" t="n">
        <v>24</v>
      </c>
      <c r="K306" s="15" t="n">
        <v>0</v>
      </c>
      <c r="L306">
        <f>J306 * K306</f>
        <v/>
      </c>
      <c r="M306" s="15" t="n">
        <v>0</v>
      </c>
      <c r="N306">
        <f>M306 * H306</f>
        <v/>
      </c>
    </row>
    <row r="307">
      <c r="A307" s="4" t="inlineStr">
        <is>
          <t>01.2023</t>
        </is>
      </c>
      <c r="B307" s="4" t="inlineStr">
        <is>
          <t>Pavo</t>
        </is>
      </c>
      <c r="C307" s="4" t="inlineStr">
        <is>
          <t>Agro Europa</t>
        </is>
      </c>
      <c r="D307" s="4" t="n">
        <v>1030279</v>
      </c>
      <c r="E307" s="4" t="inlineStr">
        <is>
          <t>PV TruDeh Cort S/p@ Jp SO</t>
        </is>
      </c>
      <c r="F307" s="4" t="inlineStr">
        <is>
          <t>Trutro Desh</t>
        </is>
      </c>
      <c r="G307" s="4" t="inlineStr">
        <is>
          <t>agro europa1030279</t>
        </is>
      </c>
      <c r="H307" s="9" t="n">
        <v>43200</v>
      </c>
      <c r="I307" t="n">
        <v>0</v>
      </c>
      <c r="J307" t="n">
        <v>24</v>
      </c>
      <c r="K307" s="15" t="n">
        <v>0</v>
      </c>
      <c r="L307">
        <f>J307 * K307</f>
        <v/>
      </c>
      <c r="M307" s="15" t="n">
        <v>0</v>
      </c>
      <c r="N307">
        <f>M307 * H307</f>
        <v/>
      </c>
    </row>
    <row r="308">
      <c r="A308" s="4" t="inlineStr">
        <is>
          <t>01.2023</t>
        </is>
      </c>
      <c r="B308" s="4" t="inlineStr">
        <is>
          <t>Pavo</t>
        </is>
      </c>
      <c r="C308" s="4" t="inlineStr">
        <is>
          <t>Agro Europa</t>
        </is>
      </c>
      <c r="D308" s="4" t="n">
        <v>1030355</v>
      </c>
      <c r="E308" s="4" t="inlineStr">
        <is>
          <t>PV Rabadilla@ Bo Cj 10K AS</t>
        </is>
      </c>
      <c r="F308" s="4" t="inlineStr">
        <is>
          <t>Varios</t>
        </is>
      </c>
      <c r="G308" s="4" t="inlineStr">
        <is>
          <t>agro europa1030355</t>
        </is>
      </c>
      <c r="H308" s="9" t="n">
        <v>24000</v>
      </c>
      <c r="I308" t="n">
        <v>0</v>
      </c>
      <c r="J308" t="n">
        <v>24</v>
      </c>
      <c r="K308" s="15" t="n">
        <v>0</v>
      </c>
      <c r="L308">
        <f>J308 * K308</f>
        <v/>
      </c>
      <c r="M308" s="15" t="n">
        <v>0</v>
      </c>
      <c r="N308">
        <f>M308 * H308</f>
        <v/>
      </c>
    </row>
    <row r="309">
      <c r="A309" s="4" t="inlineStr">
        <is>
          <t>01.2023</t>
        </is>
      </c>
      <c r="B309" s="4" t="inlineStr">
        <is>
          <t>Pavo</t>
        </is>
      </c>
      <c r="C309" s="4" t="inlineStr">
        <is>
          <t>Agro Europa</t>
        </is>
      </c>
      <c r="D309" s="4" t="n">
        <v>1030388</v>
      </c>
      <c r="E309" s="4" t="inlineStr">
        <is>
          <t>PV Garra B MA@ Bo Cj 15k SO</t>
        </is>
      </c>
      <c r="F309" s="4" t="inlineStr">
        <is>
          <t>Patas</t>
        </is>
      </c>
      <c r="G309" s="4" t="inlineStr">
        <is>
          <t>agro europa1030388</t>
        </is>
      </c>
      <c r="H309" s="9" t="n">
        <v>0</v>
      </c>
      <c r="I309" t="n">
        <v>0</v>
      </c>
      <c r="J309" t="n">
        <v>24</v>
      </c>
      <c r="K309" s="15" t="n">
        <v>0</v>
      </c>
      <c r="L309">
        <f>J309 * K309</f>
        <v/>
      </c>
      <c r="M309" s="15" t="n">
        <v>0</v>
      </c>
      <c r="N309">
        <f>M309 * H309</f>
        <v/>
      </c>
    </row>
    <row r="310">
      <c r="A310" s="4" t="inlineStr">
        <is>
          <t>01.2023</t>
        </is>
      </c>
      <c r="B310" s="4" t="inlineStr">
        <is>
          <t>Pavo</t>
        </is>
      </c>
      <c r="C310" s="4" t="inlineStr">
        <is>
          <t>Agro Europa</t>
        </is>
      </c>
      <c r="D310" s="4" t="n">
        <v>1030498</v>
      </c>
      <c r="E310" s="4" t="inlineStr">
        <is>
          <t>PV Contre@ Bo Cj 10k AS</t>
        </is>
      </c>
      <c r="F310" s="4" t="inlineStr">
        <is>
          <t>Menudencias</t>
        </is>
      </c>
      <c r="G310" s="4" t="inlineStr">
        <is>
          <t>agro europa1030498</t>
        </is>
      </c>
      <c r="H310" s="9" t="n">
        <v>96000</v>
      </c>
      <c r="I310" t="n">
        <v>0</v>
      </c>
      <c r="J310" t="n">
        <v>24</v>
      </c>
      <c r="K310" s="15" t="n">
        <v>0</v>
      </c>
      <c r="L310">
        <f>J310 * K310</f>
        <v/>
      </c>
      <c r="M310" s="15" t="n">
        <v>0</v>
      </c>
      <c r="N310">
        <f>M310 * H310</f>
        <v/>
      </c>
    </row>
    <row r="311">
      <c r="A311" s="4" t="inlineStr">
        <is>
          <t>01.2023</t>
        </is>
      </c>
      <c r="B311" s="4" t="inlineStr">
        <is>
          <t>Pavo</t>
        </is>
      </c>
      <c r="C311" s="4" t="inlineStr">
        <is>
          <t>Agro Europa</t>
        </is>
      </c>
      <c r="D311" s="4" t="n">
        <v>1030635</v>
      </c>
      <c r="E311" s="4" t="inlineStr">
        <is>
          <t>PV Cog MA@ Bo Cj 10k AS</t>
        </is>
      </c>
      <c r="F311" s="4" t="inlineStr">
        <is>
          <t>Menudencias</t>
        </is>
      </c>
      <c r="G311" s="4" t="inlineStr">
        <is>
          <t>agro europa1030635</t>
        </is>
      </c>
      <c r="H311" s="9" t="n">
        <v>0</v>
      </c>
      <c r="I311" t="n">
        <v>0</v>
      </c>
      <c r="J311" t="n">
        <v>24</v>
      </c>
      <c r="K311" s="15" t="n">
        <v>0</v>
      </c>
      <c r="L311">
        <f>J311 * K311</f>
        <v/>
      </c>
      <c r="M311" s="15" t="n">
        <v>0</v>
      </c>
      <c r="N311">
        <f>M311 * H311</f>
        <v/>
      </c>
    </row>
    <row r="312">
      <c r="A312" s="4" t="inlineStr">
        <is>
          <t>01.2023</t>
        </is>
      </c>
      <c r="B312" s="4" t="inlineStr">
        <is>
          <t>Pavo</t>
        </is>
      </c>
      <c r="C312" s="4" t="inlineStr">
        <is>
          <t>Agro Mexico</t>
        </is>
      </c>
      <c r="D312" s="4" t="n">
        <v>1030337</v>
      </c>
      <c r="E312" s="4" t="inlineStr">
        <is>
          <t>PV PchDeh@ Blo Cj 15k SO</t>
        </is>
      </c>
      <c r="F312" s="4" t="inlineStr">
        <is>
          <t>Pech Desh</t>
        </is>
      </c>
      <c r="G312" s="4" t="inlineStr">
        <is>
          <t>agro mexico1030337</t>
        </is>
      </c>
      <c r="H312" s="9" t="n">
        <v>72000</v>
      </c>
      <c r="I312" t="n">
        <v>0</v>
      </c>
      <c r="J312" t="n">
        <v>24</v>
      </c>
      <c r="K312" s="15" t="n">
        <v>0</v>
      </c>
      <c r="L312">
        <f>J312 * K312</f>
        <v/>
      </c>
      <c r="M312" s="15" t="n">
        <v>0</v>
      </c>
      <c r="N312">
        <f>M312 * H312</f>
        <v/>
      </c>
    </row>
    <row r="313">
      <c r="A313" s="4" t="inlineStr">
        <is>
          <t>01.2023</t>
        </is>
      </c>
      <c r="B313" s="4" t="inlineStr">
        <is>
          <t>Pavo</t>
        </is>
      </c>
      <c r="C313" s="4" t="inlineStr">
        <is>
          <t>Agro Mexico</t>
        </is>
      </c>
      <c r="D313" s="4" t="n">
        <v>1030658</v>
      </c>
      <c r="E313" s="4" t="inlineStr">
        <is>
          <t>PV TruDeh Cort s/h S/p @ Cj AS</t>
        </is>
      </c>
      <c r="F313" s="4" t="inlineStr">
        <is>
          <t>Trutro Desh</t>
        </is>
      </c>
      <c r="G313" s="4" t="inlineStr">
        <is>
          <t>agro mexico1030658</t>
        </is>
      </c>
      <c r="H313" s="9" t="n">
        <v>744538.16</v>
      </c>
      <c r="I313" t="n">
        <v>0</v>
      </c>
      <c r="J313" t="n">
        <v>24</v>
      </c>
      <c r="K313" s="15" t="n">
        <v>0</v>
      </c>
      <c r="L313">
        <f>J313 * K313</f>
        <v/>
      </c>
      <c r="M313" s="15" t="n">
        <v>0</v>
      </c>
      <c r="N313">
        <f>M313 * H313</f>
        <v/>
      </c>
    </row>
    <row r="314">
      <c r="A314" s="4" t="inlineStr">
        <is>
          <t>01.2023</t>
        </is>
      </c>
      <c r="B314" s="4" t="inlineStr">
        <is>
          <t>Pavo</t>
        </is>
      </c>
      <c r="C314" s="4" t="inlineStr">
        <is>
          <t>Agro Mexico</t>
        </is>
      </c>
      <c r="D314" s="4" t="n">
        <v>1030792</v>
      </c>
      <c r="E314" s="4" t="inlineStr">
        <is>
          <t>PV Fil C/ten MA NMr@ Cj 15 kg AS</t>
        </is>
      </c>
      <c r="F314" s="4" t="inlineStr">
        <is>
          <t>Pech Desh</t>
        </is>
      </c>
      <c r="G314" s="4" t="inlineStr">
        <is>
          <t>agro mexico1030792</t>
        </is>
      </c>
      <c r="H314" s="9" t="n">
        <v>0</v>
      </c>
      <c r="I314" t="n">
        <v>0</v>
      </c>
      <c r="J314" t="n">
        <v>24</v>
      </c>
      <c r="K314" s="15" t="n">
        <v>0</v>
      </c>
      <c r="L314">
        <f>J314 * K314</f>
        <v/>
      </c>
      <c r="M314" s="15" t="n">
        <v>0</v>
      </c>
      <c r="N314">
        <f>M314 * H314</f>
        <v/>
      </c>
    </row>
    <row r="315">
      <c r="A315" s="4" t="inlineStr">
        <is>
          <t>01.2023</t>
        </is>
      </c>
      <c r="B315" s="4" t="inlineStr">
        <is>
          <t>Pavo</t>
        </is>
      </c>
      <c r="C315" s="4" t="inlineStr">
        <is>
          <t>Agro Mexico</t>
        </is>
      </c>
      <c r="D315" s="4" t="n">
        <v>1030802</v>
      </c>
      <c r="E315" s="4" t="inlineStr">
        <is>
          <t>PV PDM @ Bo Cj 15k AS</t>
        </is>
      </c>
      <c r="F315" s="4" t="inlineStr">
        <is>
          <t>Carne Recuperada</t>
        </is>
      </c>
      <c r="G315" s="4" t="inlineStr">
        <is>
          <t>agro mexico1030802</t>
        </is>
      </c>
      <c r="H315" s="9" t="n">
        <v>335974.777</v>
      </c>
      <c r="I315" t="n">
        <v>0</v>
      </c>
      <c r="J315" t="n">
        <v>24</v>
      </c>
      <c r="K315" s="15" t="n">
        <v>0</v>
      </c>
      <c r="L315">
        <f>J315 * K315</f>
        <v/>
      </c>
      <c r="M315" s="15" t="n">
        <v>0</v>
      </c>
      <c r="N315">
        <f>M315 * H315</f>
        <v/>
      </c>
    </row>
    <row r="316">
      <c r="A316" s="4" t="inlineStr">
        <is>
          <t>01.2023</t>
        </is>
      </c>
      <c r="B316" s="4" t="inlineStr">
        <is>
          <t>Pavo</t>
        </is>
      </c>
      <c r="C316" s="4" t="inlineStr">
        <is>
          <t>Agro Mexico</t>
        </is>
      </c>
      <c r="D316" s="4" t="n">
        <v>1030810</v>
      </c>
      <c r="E316" s="4" t="inlineStr">
        <is>
          <t>PV Tru Lar MA Mr@ LP 15k AS</t>
        </is>
      </c>
      <c r="F316" s="4" t="inlineStr">
        <is>
          <t>Trutro</t>
        </is>
      </c>
      <c r="G316" s="4" t="inlineStr">
        <is>
          <t>agro mexico1030810</t>
        </is>
      </c>
      <c r="H316" s="9" t="n">
        <v>0</v>
      </c>
      <c r="I316" t="n">
        <v>0</v>
      </c>
      <c r="J316" t="n">
        <v>24</v>
      </c>
      <c r="K316" s="15" t="n">
        <v>0</v>
      </c>
      <c r="L316">
        <f>J316 * K316</f>
        <v/>
      </c>
      <c r="M316" s="15" t="n">
        <v>0</v>
      </c>
      <c r="N316">
        <f>M316 * H316</f>
        <v/>
      </c>
    </row>
    <row r="317">
      <c r="A317" s="4" t="inlineStr">
        <is>
          <t>01.2023</t>
        </is>
      </c>
      <c r="B317" s="4" t="inlineStr">
        <is>
          <t>Pavo</t>
        </is>
      </c>
      <c r="C317" s="4" t="inlineStr">
        <is>
          <t>Agro Sudamerica</t>
        </is>
      </c>
      <c r="D317" s="4" t="n">
        <v>1030817</v>
      </c>
      <c r="E317" s="4" t="inlineStr">
        <is>
          <t>PV Tru Larg@ Bo Cj 15k AS</t>
        </is>
      </c>
      <c r="F317" s="4" t="inlineStr">
        <is>
          <t>Trutro</t>
        </is>
      </c>
      <c r="G317" s="4" t="inlineStr">
        <is>
          <t>agro sudamerica1030817</t>
        </is>
      </c>
      <c r="H317" s="9" t="n">
        <v>96042.628</v>
      </c>
      <c r="I317" t="n">
        <v>0</v>
      </c>
      <c r="J317" t="n">
        <v>24</v>
      </c>
      <c r="K317" s="15" t="n">
        <v>0</v>
      </c>
      <c r="L317">
        <f>J317 * K317</f>
        <v/>
      </c>
      <c r="M317" s="15" t="n">
        <v>0</v>
      </c>
      <c r="N317">
        <f>M317 * H317</f>
        <v/>
      </c>
    </row>
    <row r="318">
      <c r="A318" s="4" t="inlineStr">
        <is>
          <t>01.2023</t>
        </is>
      </c>
      <c r="B318" s="4" t="inlineStr">
        <is>
          <t>Pavo</t>
        </is>
      </c>
      <c r="C318" s="4" t="inlineStr">
        <is>
          <t>Agrosuper Shanghai</t>
        </is>
      </c>
      <c r="D318" s="4" t="n">
        <v>1030388</v>
      </c>
      <c r="E318" s="4" t="inlineStr">
        <is>
          <t>PV Garra B MA@ Bo Cj 15k SO</t>
        </is>
      </c>
      <c r="F318" s="4" t="inlineStr">
        <is>
          <t>Patas</t>
        </is>
      </c>
      <c r="G318" s="4" t="inlineStr">
        <is>
          <t>agrosuper shanghai1030388</t>
        </is>
      </c>
      <c r="H318" s="9" t="n">
        <v>334500</v>
      </c>
      <c r="I318" t="n">
        <v>0</v>
      </c>
      <c r="J318" t="n">
        <v>24</v>
      </c>
      <c r="K318" s="15" t="n">
        <v>0</v>
      </c>
      <c r="L318">
        <f>J318 * K318</f>
        <v/>
      </c>
      <c r="M318" s="15" t="n">
        <v>0</v>
      </c>
      <c r="N318">
        <f>M318 * H318</f>
        <v/>
      </c>
    </row>
    <row r="319">
      <c r="A319" s="4" t="inlineStr">
        <is>
          <t>01.2023</t>
        </is>
      </c>
      <c r="B319" s="4" t="inlineStr">
        <is>
          <t>Pavo</t>
        </is>
      </c>
      <c r="C319" s="4" t="inlineStr">
        <is>
          <t>Agrosuper Shanghai</t>
        </is>
      </c>
      <c r="D319" s="4" t="n">
        <v>1030506</v>
      </c>
      <c r="E319" s="4" t="inlineStr">
        <is>
          <t>PV PechDeh S/p@ Bo Cj 20k SO</t>
        </is>
      </c>
      <c r="F319" s="4" t="inlineStr">
        <is>
          <t>Pech Desh</t>
        </is>
      </c>
      <c r="G319" s="4" t="inlineStr">
        <is>
          <t>agrosuper shanghai1030506</t>
        </is>
      </c>
      <c r="H319" s="9" t="n">
        <v>192000</v>
      </c>
      <c r="I319" t="n">
        <v>0</v>
      </c>
      <c r="J319" t="n">
        <v>24</v>
      </c>
      <c r="K319" s="15" t="n">
        <v>0</v>
      </c>
      <c r="L319">
        <f>J319 * K319</f>
        <v/>
      </c>
      <c r="M319" s="15" t="n">
        <v>0</v>
      </c>
      <c r="N319">
        <f>M319 * H319</f>
        <v/>
      </c>
    </row>
    <row r="320">
      <c r="A320" s="4" t="inlineStr">
        <is>
          <t>01.2023</t>
        </is>
      </c>
      <c r="B320" s="4" t="inlineStr">
        <is>
          <t>Pavo</t>
        </is>
      </c>
      <c r="C320" s="4" t="inlineStr">
        <is>
          <t>Agrosuper Shanghai</t>
        </is>
      </c>
      <c r="D320" s="4" t="n">
        <v>1030525</v>
      </c>
      <c r="E320" s="4" t="inlineStr">
        <is>
          <t>PV Tru Ala@ Ex blo Cj 15k SO</t>
        </is>
      </c>
      <c r="F320" s="4" t="inlineStr">
        <is>
          <t>Ala</t>
        </is>
      </c>
      <c r="G320" s="4" t="inlineStr">
        <is>
          <t>agrosuper shanghai1030525</t>
        </is>
      </c>
      <c r="H320" s="9" t="n">
        <v>0</v>
      </c>
      <c r="I320" t="n">
        <v>0</v>
      </c>
      <c r="J320" t="n">
        <v>24</v>
      </c>
      <c r="K320" s="15" t="n">
        <v>0</v>
      </c>
      <c r="L320">
        <f>J320 * K320</f>
        <v/>
      </c>
      <c r="M320" s="15" t="n">
        <v>0</v>
      </c>
      <c r="N320">
        <f>M320 * H320</f>
        <v/>
      </c>
    </row>
    <row r="321">
      <c r="A321" s="4" t="inlineStr">
        <is>
          <t>01.2023</t>
        </is>
      </c>
      <c r="B321" s="4" t="inlineStr">
        <is>
          <t>Pavo</t>
        </is>
      </c>
      <c r="C321" s="4" t="inlineStr">
        <is>
          <t>Agrosuper Shanghai</t>
        </is>
      </c>
      <c r="D321" s="4" t="n">
        <v>1030566</v>
      </c>
      <c r="E321" s="4" t="inlineStr">
        <is>
          <t>PV Ctro Pta Ala B MA@ Bo Cj SO</t>
        </is>
      </c>
      <c r="F321" s="4" t="inlineStr">
        <is>
          <t>Ala</t>
        </is>
      </c>
      <c r="G321" s="4" t="inlineStr">
        <is>
          <t>agrosuper shanghai1030566</t>
        </is>
      </c>
      <c r="H321" s="9" t="n">
        <v>0</v>
      </c>
      <c r="I321" t="n">
        <v>0</v>
      </c>
      <c r="J321" t="n">
        <v>24</v>
      </c>
      <c r="K321" s="15" t="n">
        <v>0</v>
      </c>
      <c r="L321">
        <f>J321 * K321</f>
        <v/>
      </c>
      <c r="M321" s="15" t="n">
        <v>0</v>
      </c>
      <c r="N321">
        <f>M321 * H321</f>
        <v/>
      </c>
    </row>
    <row r="322">
      <c r="A322" s="4" t="inlineStr">
        <is>
          <t>01.2023</t>
        </is>
      </c>
      <c r="B322" s="4" t="inlineStr">
        <is>
          <t>Pavo</t>
        </is>
      </c>
      <c r="C322" s="4" t="inlineStr">
        <is>
          <t>Agrosuper Shanghai</t>
        </is>
      </c>
      <c r="D322" s="4" t="n">
        <v>1030683</v>
      </c>
      <c r="E322" s="4" t="inlineStr">
        <is>
          <t>PV Tru Larg@ Bo Cj 15k AS</t>
        </is>
      </c>
      <c r="F322" s="4" t="inlineStr">
        <is>
          <t>Trutro</t>
        </is>
      </c>
      <c r="G322" s="4" t="inlineStr">
        <is>
          <t>agrosuper shanghai1030683</t>
        </is>
      </c>
      <c r="H322" s="9" t="n">
        <v>288000</v>
      </c>
      <c r="I322" t="n">
        <v>0</v>
      </c>
      <c r="J322" t="n">
        <v>24</v>
      </c>
      <c r="K322" s="15" t="n">
        <v>0</v>
      </c>
      <c r="L322">
        <f>J322 * K322</f>
        <v/>
      </c>
      <c r="M322" s="15" t="n">
        <v>0</v>
      </c>
      <c r="N322">
        <f>M322 * H322</f>
        <v/>
      </c>
    </row>
    <row r="323">
      <c r="A323" s="4" t="inlineStr">
        <is>
          <t>01.2023</t>
        </is>
      </c>
      <c r="B323" s="4" t="inlineStr">
        <is>
          <t>Pavo</t>
        </is>
      </c>
      <c r="C323" s="4" t="inlineStr">
        <is>
          <t>Agrosuper Shanghai</t>
        </is>
      </c>
      <c r="D323" s="4" t="n">
        <v>1030685</v>
      </c>
      <c r="E323" s="4" t="inlineStr">
        <is>
          <t>PV Ctro Pta Ala@ Bo Cj 15k AS</t>
        </is>
      </c>
      <c r="F323" s="4" t="inlineStr">
        <is>
          <t>Ala</t>
        </is>
      </c>
      <c r="G323" s="4" t="inlineStr">
        <is>
          <t>agrosuper shanghai1030685</t>
        </is>
      </c>
      <c r="H323" s="9" t="n">
        <v>192000</v>
      </c>
      <c r="I323" t="n">
        <v>0</v>
      </c>
      <c r="J323" t="n">
        <v>24</v>
      </c>
      <c r="K323" s="15" t="n">
        <v>0</v>
      </c>
      <c r="L323">
        <f>J323 * K323</f>
        <v/>
      </c>
      <c r="M323" s="15" t="n">
        <v>0</v>
      </c>
      <c r="N323">
        <f>M323 * H323</f>
        <v/>
      </c>
    </row>
    <row r="324">
      <c r="A324" s="4" t="inlineStr">
        <is>
          <t>01.2023</t>
        </is>
      </c>
      <c r="B324" s="4" t="inlineStr">
        <is>
          <t>Pavo</t>
        </is>
      </c>
      <c r="C324" s="4" t="inlineStr">
        <is>
          <t>Agrosuper Shanghai</t>
        </is>
      </c>
      <c r="D324" s="4" t="n">
        <v>1030686</v>
      </c>
      <c r="E324" s="4" t="inlineStr">
        <is>
          <t>PV Cog S/piel MA@ Bo Cj 15k AS</t>
        </is>
      </c>
      <c r="F324" s="4" t="inlineStr">
        <is>
          <t>Menudencias</t>
        </is>
      </c>
      <c r="G324" s="4" t="inlineStr">
        <is>
          <t>agrosuper shanghai1030686</t>
        </is>
      </c>
      <c r="H324" s="9" t="n">
        <v>192000</v>
      </c>
      <c r="I324" t="n">
        <v>0</v>
      </c>
      <c r="J324" t="n">
        <v>24</v>
      </c>
      <c r="K324" s="15" t="n">
        <v>0</v>
      </c>
      <c r="L324">
        <f>J324 * K324</f>
        <v/>
      </c>
      <c r="M324" s="15" t="n">
        <v>0</v>
      </c>
      <c r="N324">
        <f>M324 * H324</f>
        <v/>
      </c>
    </row>
    <row r="325">
      <c r="A325" s="4" t="inlineStr">
        <is>
          <t>01.2023</t>
        </is>
      </c>
      <c r="B325" s="4" t="inlineStr">
        <is>
          <t>Pavo</t>
        </is>
      </c>
      <c r="C325" s="4" t="inlineStr">
        <is>
          <t>Agrosuper Shanghai</t>
        </is>
      </c>
      <c r="D325" s="4" t="n">
        <v>1030791</v>
      </c>
      <c r="E325" s="4" t="inlineStr">
        <is>
          <t>PV MA Tru Lar@ Bo Cj 15k AS</t>
        </is>
      </c>
      <c r="F325" s="4" t="inlineStr">
        <is>
          <t>Trutro</t>
        </is>
      </c>
      <c r="G325" s="4" t="inlineStr">
        <is>
          <t>agrosuper shanghai1030791</t>
        </is>
      </c>
      <c r="H325" s="9" t="n">
        <v>0</v>
      </c>
      <c r="I325" t="n">
        <v>0</v>
      </c>
      <c r="J325" t="n">
        <v>24</v>
      </c>
      <c r="K325" s="15" t="n">
        <v>0</v>
      </c>
      <c r="L325">
        <f>J325 * K325</f>
        <v/>
      </c>
      <c r="M325" s="15" t="n">
        <v>0</v>
      </c>
      <c r="N325">
        <f>M325 * H325</f>
        <v/>
      </c>
    </row>
    <row r="326">
      <c r="A326" s="4" t="inlineStr">
        <is>
          <t>01.2023</t>
        </is>
      </c>
      <c r="B326" s="4" t="inlineStr">
        <is>
          <t>Elaborado</t>
        </is>
      </c>
      <c r="C326" s="4" t="inlineStr">
        <is>
          <t>Agro America</t>
        </is>
      </c>
      <c r="D326" s="4" t="n">
        <v>1100570</v>
      </c>
      <c r="E326" s="4" t="inlineStr">
        <is>
          <t>Figuritas Pollo@ Bo 18x1.5 Lb Cj AS</t>
        </is>
      </c>
      <c r="F326" s="4" t="inlineStr">
        <is>
          <t>Empanizado</t>
        </is>
      </c>
      <c r="G326" s="4" t="inlineStr">
        <is>
          <t>agro america1100570</t>
        </is>
      </c>
      <c r="H326" s="9" t="n">
        <v>0</v>
      </c>
      <c r="I326" t="n">
        <v>0</v>
      </c>
      <c r="J326" t="n">
        <v>24</v>
      </c>
      <c r="K326" s="15" t="n">
        <v>0</v>
      </c>
      <c r="L326">
        <f>J326 * K326</f>
        <v/>
      </c>
      <c r="M326" s="15" t="n">
        <v>0</v>
      </c>
      <c r="N326">
        <f>M326 * H326</f>
        <v/>
      </c>
    </row>
    <row r="327">
      <c r="A327" s="4" t="inlineStr">
        <is>
          <t>01.2023</t>
        </is>
      </c>
      <c r="B327" s="4" t="inlineStr">
        <is>
          <t>Elaborado</t>
        </is>
      </c>
      <c r="C327" s="4" t="inlineStr">
        <is>
          <t>Agro America</t>
        </is>
      </c>
      <c r="D327" s="4" t="n">
        <v>1100572</v>
      </c>
      <c r="E327" s="4" t="inlineStr">
        <is>
          <t>Strips Pollo@ Bo 18x1.5 Lb Cj AS</t>
        </is>
      </c>
      <c r="F327" s="4" t="inlineStr">
        <is>
          <t>Empanizado</t>
        </is>
      </c>
      <c r="G327" s="4" t="inlineStr">
        <is>
          <t>agro america1100572</t>
        </is>
      </c>
      <c r="H327" s="9" t="n">
        <v>0</v>
      </c>
      <c r="I327" t="n">
        <v>0</v>
      </c>
      <c r="J327" t="n">
        <v>24</v>
      </c>
      <c r="K327" s="15" t="n">
        <v>0</v>
      </c>
      <c r="L327">
        <f>J327 * K327</f>
        <v/>
      </c>
      <c r="M327" s="15" t="n">
        <v>0</v>
      </c>
      <c r="N327">
        <f>M327 * H327</f>
        <v/>
      </c>
    </row>
    <row r="328">
      <c r="A328" s="4" t="inlineStr">
        <is>
          <t>01.2023</t>
        </is>
      </c>
      <c r="B328" s="4" t="inlineStr">
        <is>
          <t>Elaborado</t>
        </is>
      </c>
      <c r="C328" s="4" t="inlineStr">
        <is>
          <t>Agro America</t>
        </is>
      </c>
      <c r="D328" s="4" t="n">
        <v>1100573</v>
      </c>
      <c r="E328" s="4" t="inlineStr">
        <is>
          <t>Croq Pollo 80g@Bo 18x1,5 Lb Cj AS</t>
        </is>
      </c>
      <c r="F328" s="4" t="inlineStr">
        <is>
          <t>Empanizado</t>
        </is>
      </c>
      <c r="G328" s="4" t="inlineStr">
        <is>
          <t>agro america1100573</t>
        </is>
      </c>
      <c r="H328" s="9" t="n">
        <v>0</v>
      </c>
      <c r="I328" t="n">
        <v>0</v>
      </c>
      <c r="J328" t="n">
        <v>24</v>
      </c>
      <c r="K328" s="15" t="n">
        <v>0</v>
      </c>
      <c r="L328">
        <f>J328 * K328</f>
        <v/>
      </c>
      <c r="M328" s="15" t="n">
        <v>0</v>
      </c>
      <c r="N328">
        <f>M328 * H328</f>
        <v/>
      </c>
    </row>
    <row r="329">
      <c r="A329" s="4" t="inlineStr">
        <is>
          <t>01.2023</t>
        </is>
      </c>
      <c r="B329" s="4" t="inlineStr">
        <is>
          <t>Elaborado</t>
        </is>
      </c>
      <c r="C329" s="4" t="inlineStr">
        <is>
          <t>Agro America</t>
        </is>
      </c>
      <c r="D329" s="4" t="n">
        <v>1100574</v>
      </c>
      <c r="E329" s="4" t="inlineStr">
        <is>
          <t>Nugg Pollo@ Bo 18x1.5 Lb Cj AS</t>
        </is>
      </c>
      <c r="F329" s="4" t="inlineStr">
        <is>
          <t>Empanizado</t>
        </is>
      </c>
      <c r="G329" s="4" t="inlineStr">
        <is>
          <t>agro america1100574</t>
        </is>
      </c>
      <c r="H329" s="9" t="n">
        <v>22032</v>
      </c>
      <c r="I329" t="n">
        <v>0</v>
      </c>
      <c r="J329" t="n">
        <v>24</v>
      </c>
      <c r="K329" s="15" t="n">
        <v>0</v>
      </c>
      <c r="L329">
        <f>J329 * K329</f>
        <v/>
      </c>
      <c r="M329" s="15" t="n">
        <v>0</v>
      </c>
      <c r="N329">
        <f>M329 * H329</f>
        <v/>
      </c>
    </row>
    <row r="330">
      <c r="A330" s="4" t="inlineStr">
        <is>
          <t>01.2023</t>
        </is>
      </c>
      <c r="B330" s="4" t="inlineStr">
        <is>
          <t>Elaborado</t>
        </is>
      </c>
      <c r="C330" s="4" t="inlineStr">
        <is>
          <t>Agro America</t>
        </is>
      </c>
      <c r="D330" s="4" t="n">
        <v>1100602</v>
      </c>
      <c r="E330" s="4" t="inlineStr">
        <is>
          <t>File Pollo PR@ Bo 18x1.5 Lb Cj AS</t>
        </is>
      </c>
      <c r="F330" s="4" t="inlineStr">
        <is>
          <t>Empanizado</t>
        </is>
      </c>
      <c r="G330" s="4" t="inlineStr">
        <is>
          <t>agro america1100602</t>
        </is>
      </c>
      <c r="H330" s="9" t="n">
        <v>0</v>
      </c>
      <c r="I330" t="n">
        <v>0</v>
      </c>
      <c r="J330" t="n">
        <v>24</v>
      </c>
      <c r="K330" s="15" t="n">
        <v>0</v>
      </c>
      <c r="L330">
        <f>J330 * K330</f>
        <v/>
      </c>
      <c r="M330" s="15" t="n">
        <v>0</v>
      </c>
      <c r="N330">
        <f>M330 * H330</f>
        <v/>
      </c>
    </row>
    <row r="331">
      <c r="A331" s="4" t="inlineStr">
        <is>
          <t>02.2023</t>
        </is>
      </c>
      <c r="B331" s="4" t="inlineStr">
        <is>
          <t>Pollo</t>
        </is>
      </c>
      <c r="C331" s="4" t="inlineStr">
        <is>
          <t>Africa</t>
        </is>
      </c>
      <c r="D331" s="4" t="n">
        <v>1010877</v>
      </c>
      <c r="E331" s="4" t="inlineStr">
        <is>
          <t>PO Molleja Mrps@ Cj 10k AS</t>
        </is>
      </c>
      <c r="F331" s="4" t="inlineStr">
        <is>
          <t>Menudencias</t>
        </is>
      </c>
      <c r="G331" s="4" t="inlineStr">
        <is>
          <t>africa1010877</t>
        </is>
      </c>
      <c r="H331" s="9" t="n">
        <v>48000</v>
      </c>
      <c r="I331" t="n">
        <v>0</v>
      </c>
      <c r="J331" t="n">
        <v>24</v>
      </c>
      <c r="K331" s="15" t="n">
        <v>0</v>
      </c>
      <c r="L331">
        <f>J331 * K331</f>
        <v/>
      </c>
      <c r="M331" s="15" t="n">
        <v>0</v>
      </c>
      <c r="N331">
        <f>M331 * H331</f>
        <v/>
      </c>
    </row>
    <row r="332">
      <c r="A332" s="4" t="inlineStr">
        <is>
          <t>02.2023</t>
        </is>
      </c>
      <c r="B332" s="4" t="inlineStr">
        <is>
          <t>Pollo</t>
        </is>
      </c>
      <c r="C332" s="4" t="inlineStr">
        <is>
          <t>Africa</t>
        </is>
      </c>
      <c r="D332" s="4" t="n">
        <v>1011042</v>
      </c>
      <c r="E332" s="4" t="inlineStr">
        <is>
          <t>PO Pta Espinaz@ Cj 10k AS</t>
        </is>
      </c>
      <c r="F332" s="4" t="inlineStr">
        <is>
          <t>Cazuela</t>
        </is>
      </c>
      <c r="G332" s="4" t="inlineStr">
        <is>
          <t>africa1011042</t>
        </is>
      </c>
      <c r="H332" s="9" t="n">
        <v>45600</v>
      </c>
      <c r="I332" t="n">
        <v>0</v>
      </c>
      <c r="J332" t="n">
        <v>24</v>
      </c>
      <c r="K332" s="15" t="n">
        <v>0</v>
      </c>
      <c r="L332">
        <f>J332 * K332</f>
        <v/>
      </c>
      <c r="M332" s="15" t="n">
        <v>0</v>
      </c>
      <c r="N332">
        <f>M332 * H332</f>
        <v/>
      </c>
    </row>
    <row r="333">
      <c r="A333" s="4" t="inlineStr">
        <is>
          <t>02.2023</t>
        </is>
      </c>
      <c r="B333" s="4" t="inlineStr">
        <is>
          <t>Pollo</t>
        </is>
      </c>
      <c r="C333" s="4" t="inlineStr">
        <is>
          <t>Africa</t>
        </is>
      </c>
      <c r="D333" s="4" t="n">
        <v>1012719</v>
      </c>
      <c r="E333" s="4" t="inlineStr">
        <is>
          <t>PO Ppa Esp@ 2 Blox10kg CJ AS SD</t>
        </is>
      </c>
      <c r="F333" s="4" t="inlineStr">
        <is>
          <t>Carne Recuperada</t>
        </is>
      </c>
      <c r="G333" s="4" t="inlineStr">
        <is>
          <t>africa1012719</t>
        </is>
      </c>
      <c r="H333" s="9" t="n">
        <v>47988.196</v>
      </c>
      <c r="I333" t="n">
        <v>0</v>
      </c>
      <c r="J333" t="n">
        <v>24</v>
      </c>
      <c r="K333" s="15" t="n">
        <v>0</v>
      </c>
      <c r="L333">
        <f>J333 * K333</f>
        <v/>
      </c>
      <c r="M333" s="15" t="n">
        <v>0</v>
      </c>
      <c r="N333">
        <f>M333 * H333</f>
        <v/>
      </c>
    </row>
    <row r="334">
      <c r="A334" s="4" t="inlineStr">
        <is>
          <t>02.2023</t>
        </is>
      </c>
      <c r="B334" s="4" t="inlineStr">
        <is>
          <t>Pollo</t>
        </is>
      </c>
      <c r="C334" s="4" t="inlineStr">
        <is>
          <t>Agro America</t>
        </is>
      </c>
      <c r="D334" s="4" t="n">
        <v>1010888</v>
      </c>
      <c r="E334" s="4" t="inlineStr">
        <is>
          <t>PO PchDeh 8oz 2x10 NMr@ Cj 9k AS</t>
        </is>
      </c>
      <c r="F334" s="4" t="inlineStr">
        <is>
          <t>Pechuga Desh</t>
        </is>
      </c>
      <c r="G334" s="4" t="inlineStr">
        <is>
          <t>agro america1010888</t>
        </is>
      </c>
      <c r="H334" s="9" t="n">
        <v>0</v>
      </c>
      <c r="I334" t="n">
        <v>0</v>
      </c>
      <c r="J334" t="n">
        <v>24</v>
      </c>
      <c r="K334" s="15" t="n">
        <v>0</v>
      </c>
      <c r="L334">
        <f>J334 * K334</f>
        <v/>
      </c>
      <c r="M334" s="15" t="n">
        <v>0</v>
      </c>
      <c r="N334">
        <f>M334 * H334</f>
        <v/>
      </c>
    </row>
    <row r="335">
      <c r="A335" s="4" t="inlineStr">
        <is>
          <t>02.2023</t>
        </is>
      </c>
      <c r="B335" s="4" t="inlineStr">
        <is>
          <t>Pollo</t>
        </is>
      </c>
      <c r="C335" s="4" t="inlineStr">
        <is>
          <t>Agro America</t>
        </is>
      </c>
      <c r="D335" s="4" t="n">
        <v>1011105</v>
      </c>
      <c r="E335" s="4" t="inlineStr">
        <is>
          <t>PO Tru-Ctro Ala 60-80 4x10 NMr@ Cj20k AS</t>
        </is>
      </c>
      <c r="F335" s="4" t="inlineStr">
        <is>
          <t>Ala</t>
        </is>
      </c>
      <c r="G335" s="4" t="inlineStr">
        <is>
          <t>agro america1011105</t>
        </is>
      </c>
      <c r="H335" s="9" t="n">
        <v>79816</v>
      </c>
      <c r="I335" t="n">
        <v>0</v>
      </c>
      <c r="J335" t="n">
        <v>24</v>
      </c>
      <c r="K335" s="15" t="n">
        <v>0</v>
      </c>
      <c r="L335">
        <f>J335 * K335</f>
        <v/>
      </c>
      <c r="M335" s="15" t="n">
        <v>0</v>
      </c>
      <c r="N335">
        <f>M335 * H335</f>
        <v/>
      </c>
    </row>
    <row r="336">
      <c r="A336" s="4" t="inlineStr">
        <is>
          <t>02.2023</t>
        </is>
      </c>
      <c r="B336" s="4" t="inlineStr">
        <is>
          <t>Pollo</t>
        </is>
      </c>
      <c r="C336" s="4" t="inlineStr">
        <is>
          <t>Agro America</t>
        </is>
      </c>
      <c r="D336" s="4" t="n">
        <v>1011701</v>
      </c>
      <c r="E336" s="4" t="inlineStr">
        <is>
          <t>PO PchDeh NMr@ Cj 20k AS</t>
        </is>
      </c>
      <c r="F336" s="4" t="inlineStr">
        <is>
          <t>Pechuga Desh</t>
        </is>
      </c>
      <c r="G336" s="4" t="inlineStr">
        <is>
          <t>agro america1011701</t>
        </is>
      </c>
      <c r="H336" s="9" t="n">
        <v>0</v>
      </c>
      <c r="I336" t="n">
        <v>0</v>
      </c>
      <c r="J336" t="n">
        <v>24</v>
      </c>
      <c r="K336" s="15" t="n">
        <v>0</v>
      </c>
      <c r="L336">
        <f>J336 * K336</f>
        <v/>
      </c>
      <c r="M336" s="15" t="n">
        <v>0</v>
      </c>
      <c r="N336">
        <f>M336 * H336</f>
        <v/>
      </c>
    </row>
    <row r="337">
      <c r="A337" s="4" t="inlineStr">
        <is>
          <t>02.2023</t>
        </is>
      </c>
      <c r="B337" s="4" t="inlineStr">
        <is>
          <t>Pollo</t>
        </is>
      </c>
      <c r="C337" s="4" t="inlineStr">
        <is>
          <t>Agro America</t>
        </is>
      </c>
      <c r="D337" s="4" t="n">
        <v>1012107</v>
      </c>
      <c r="E337" s="4" t="inlineStr">
        <is>
          <t>PO PchDeh 4oz Mr@ Cj AS</t>
        </is>
      </c>
      <c r="F337" s="4" t="inlineStr">
        <is>
          <t>Pechuga Desh</t>
        </is>
      </c>
      <c r="G337" s="4" t="inlineStr">
        <is>
          <t>agro america1012107</t>
        </is>
      </c>
      <c r="H337" s="9" t="n">
        <v>39916.8</v>
      </c>
      <c r="I337" t="n">
        <v>0</v>
      </c>
      <c r="J337" t="n">
        <v>24</v>
      </c>
      <c r="K337" s="15" t="n">
        <v>0</v>
      </c>
      <c r="L337">
        <f>J337 * K337</f>
        <v/>
      </c>
      <c r="M337" s="15" t="n">
        <v>0</v>
      </c>
      <c r="N337">
        <f>M337 * H337</f>
        <v/>
      </c>
    </row>
    <row r="338">
      <c r="A338" s="4" t="inlineStr">
        <is>
          <t>02.2023</t>
        </is>
      </c>
      <c r="B338" s="4" t="inlineStr">
        <is>
          <t>Pollo</t>
        </is>
      </c>
      <c r="C338" s="4" t="inlineStr">
        <is>
          <t>Agro America</t>
        </is>
      </c>
      <c r="D338" s="4" t="n">
        <v>1012108</v>
      </c>
      <c r="E338" s="4" t="inlineStr">
        <is>
          <t>PO PchDeh 5oz Mr@ Cj AS</t>
        </is>
      </c>
      <c r="F338" s="4" t="inlineStr">
        <is>
          <t>Pechuga Desh</t>
        </is>
      </c>
      <c r="G338" s="4" t="inlineStr">
        <is>
          <t>agro america1012108</t>
        </is>
      </c>
      <c r="H338" s="9" t="n">
        <v>39916.8</v>
      </c>
      <c r="I338" t="n">
        <v>0</v>
      </c>
      <c r="J338" t="n">
        <v>24</v>
      </c>
      <c r="K338" s="15" t="n">
        <v>0</v>
      </c>
      <c r="L338">
        <f>J338 * K338</f>
        <v/>
      </c>
      <c r="M338" s="15" t="n">
        <v>0</v>
      </c>
      <c r="N338">
        <f>M338 * H338</f>
        <v/>
      </c>
    </row>
    <row r="339">
      <c r="A339" s="4" t="inlineStr">
        <is>
          <t>02.2023</t>
        </is>
      </c>
      <c r="B339" s="4" t="inlineStr">
        <is>
          <t>Pollo</t>
        </is>
      </c>
      <c r="C339" s="4" t="inlineStr">
        <is>
          <t>Agro America</t>
        </is>
      </c>
      <c r="D339" s="4" t="n">
        <v>1012109</v>
      </c>
      <c r="E339" s="4" t="inlineStr">
        <is>
          <t>PO PchDeh 6oz Mr@ Cj AS</t>
        </is>
      </c>
      <c r="F339" s="4" t="inlineStr">
        <is>
          <t>Pechuga Desh</t>
        </is>
      </c>
      <c r="G339" s="4" t="inlineStr">
        <is>
          <t>agro america1012109</t>
        </is>
      </c>
      <c r="H339" s="9" t="n">
        <v>199584</v>
      </c>
      <c r="I339" t="n">
        <v>0</v>
      </c>
      <c r="J339" t="n">
        <v>24</v>
      </c>
      <c r="K339" s="15" t="n">
        <v>0</v>
      </c>
      <c r="L339">
        <f>J339 * K339</f>
        <v/>
      </c>
      <c r="M339" s="15" t="n">
        <v>0</v>
      </c>
      <c r="N339">
        <f>M339 * H339</f>
        <v/>
      </c>
    </row>
    <row r="340">
      <c r="A340" s="4" t="inlineStr">
        <is>
          <t>02.2023</t>
        </is>
      </c>
      <c r="B340" s="4" t="inlineStr">
        <is>
          <t>Pollo</t>
        </is>
      </c>
      <c r="C340" s="4" t="inlineStr">
        <is>
          <t>Agro America</t>
        </is>
      </c>
      <c r="D340" s="4" t="n">
        <v>1012110</v>
      </c>
      <c r="E340" s="4" t="inlineStr">
        <is>
          <t>PO PchDeh 7oz Mr@ Cj AS</t>
        </is>
      </c>
      <c r="F340" s="4" t="inlineStr">
        <is>
          <t>Pechuga Desh</t>
        </is>
      </c>
      <c r="G340" s="4" t="inlineStr">
        <is>
          <t>agro america1012110</t>
        </is>
      </c>
      <c r="H340" s="9" t="n">
        <v>0</v>
      </c>
      <c r="I340" t="n">
        <v>0</v>
      </c>
      <c r="J340" t="n">
        <v>24</v>
      </c>
      <c r="K340" s="15" t="n">
        <v>0</v>
      </c>
      <c r="L340">
        <f>J340 * K340</f>
        <v/>
      </c>
      <c r="M340" s="15" t="n">
        <v>0</v>
      </c>
      <c r="N340">
        <f>M340 * H340</f>
        <v/>
      </c>
    </row>
    <row r="341">
      <c r="A341" s="4" t="inlineStr">
        <is>
          <t>02.2023</t>
        </is>
      </c>
      <c r="B341" s="4" t="inlineStr">
        <is>
          <t>Pollo</t>
        </is>
      </c>
      <c r="C341" s="4" t="inlineStr">
        <is>
          <t>Agro America</t>
        </is>
      </c>
      <c r="D341" s="4" t="n">
        <v>1012111</v>
      </c>
      <c r="E341" s="4" t="inlineStr">
        <is>
          <t>PO PchDeh 8oz Mr@ Cj AS</t>
        </is>
      </c>
      <c r="F341" s="4" t="inlineStr">
        <is>
          <t>Pechuga Desh</t>
        </is>
      </c>
      <c r="G341" s="4" t="inlineStr">
        <is>
          <t>agro america1012111</t>
        </is>
      </c>
      <c r="H341" s="9" t="n">
        <v>19958.4</v>
      </c>
      <c r="I341" t="n">
        <v>0</v>
      </c>
      <c r="J341" t="n">
        <v>24</v>
      </c>
      <c r="K341" s="15" t="n">
        <v>0</v>
      </c>
      <c r="L341">
        <f>J341 * K341</f>
        <v/>
      </c>
      <c r="M341" s="15" t="n">
        <v>0</v>
      </c>
      <c r="N341">
        <f>M341 * H341</f>
        <v/>
      </c>
    </row>
    <row r="342">
      <c r="A342" s="4" t="inlineStr">
        <is>
          <t>02.2023</t>
        </is>
      </c>
      <c r="B342" s="4" t="inlineStr">
        <is>
          <t>Pollo</t>
        </is>
      </c>
      <c r="C342" s="4" t="inlineStr">
        <is>
          <t>Agro America</t>
        </is>
      </c>
      <c r="D342" s="4" t="n">
        <v>1012112</v>
      </c>
      <c r="E342" s="4" t="inlineStr">
        <is>
          <t>PO PchDeh 9oz Mr@ Cj AS</t>
        </is>
      </c>
      <c r="F342" s="4" t="inlineStr">
        <is>
          <t>Pechuga Desh</t>
        </is>
      </c>
      <c r="G342" s="4" t="inlineStr">
        <is>
          <t>agro america1012112</t>
        </is>
      </c>
      <c r="H342" s="9" t="n">
        <v>0</v>
      </c>
      <c r="I342" t="n">
        <v>0</v>
      </c>
      <c r="J342" t="n">
        <v>24</v>
      </c>
      <c r="K342" s="15" t="n">
        <v>0</v>
      </c>
      <c r="L342">
        <f>J342 * K342</f>
        <v/>
      </c>
      <c r="M342" s="15" t="n">
        <v>0</v>
      </c>
      <c r="N342">
        <f>M342 * H342</f>
        <v/>
      </c>
    </row>
    <row r="343">
      <c r="A343" s="4" t="inlineStr">
        <is>
          <t>02.2023</t>
        </is>
      </c>
      <c r="B343" s="4" t="inlineStr">
        <is>
          <t>Pollo</t>
        </is>
      </c>
      <c r="C343" s="4" t="inlineStr">
        <is>
          <t>Agro America</t>
        </is>
      </c>
      <c r="D343" s="4" t="n">
        <v>1012145</v>
      </c>
      <c r="E343" s="4" t="inlineStr">
        <is>
          <t>PO PchDeh S/p/g/f &lt;140@ Fi Cj 20k AS</t>
        </is>
      </c>
      <c r="F343" s="4" t="inlineStr">
        <is>
          <t>Pechuga Desh</t>
        </is>
      </c>
      <c r="G343" s="4" t="inlineStr">
        <is>
          <t>agro america1012145</t>
        </is>
      </c>
      <c r="H343" s="9" t="n">
        <v>0</v>
      </c>
      <c r="I343" t="n">
        <v>0</v>
      </c>
      <c r="J343" t="n">
        <v>24</v>
      </c>
      <c r="K343" s="15" t="n">
        <v>0</v>
      </c>
      <c r="L343">
        <f>J343 * K343</f>
        <v/>
      </c>
      <c r="M343" s="15" t="n">
        <v>0</v>
      </c>
      <c r="N343">
        <f>M343 * H343</f>
        <v/>
      </c>
    </row>
    <row r="344">
      <c r="A344" s="4" t="inlineStr">
        <is>
          <t>02.2023</t>
        </is>
      </c>
      <c r="B344" s="4" t="inlineStr">
        <is>
          <t>Pollo</t>
        </is>
      </c>
      <c r="C344" s="4" t="inlineStr">
        <is>
          <t>Agro America</t>
        </is>
      </c>
      <c r="D344" s="4" t="n">
        <v>1012147</v>
      </c>
      <c r="E344" s="4" t="inlineStr">
        <is>
          <t>PO File s/t Mr@ Fi Cj 17k AS</t>
        </is>
      </c>
      <c r="F344" s="4" t="inlineStr">
        <is>
          <t>Filete</t>
        </is>
      </c>
      <c r="G344" s="4" t="inlineStr">
        <is>
          <t>agro america1012147</t>
        </is>
      </c>
      <c r="H344" s="9" t="n">
        <v>37320.8</v>
      </c>
      <c r="I344" t="n">
        <v>0</v>
      </c>
      <c r="J344" t="n">
        <v>24</v>
      </c>
      <c r="K344" s="15" t="n">
        <v>0</v>
      </c>
      <c r="L344">
        <f>J344 * K344</f>
        <v/>
      </c>
      <c r="M344" s="15" t="n">
        <v>0</v>
      </c>
      <c r="N344">
        <f>M344 * H344</f>
        <v/>
      </c>
    </row>
    <row r="345">
      <c r="A345" s="4" t="inlineStr">
        <is>
          <t>02.2023</t>
        </is>
      </c>
      <c r="B345" s="4" t="inlineStr">
        <is>
          <t>Pollo</t>
        </is>
      </c>
      <c r="C345" s="4" t="inlineStr">
        <is>
          <t>Agro America</t>
        </is>
      </c>
      <c r="D345" s="4" t="n">
        <v>1012148</v>
      </c>
      <c r="E345" s="4" t="inlineStr">
        <is>
          <t>PO Tru-Ctro Ala 60-80 Mr@ Fi Cj 20k AS</t>
        </is>
      </c>
      <c r="F345" s="4" t="inlineStr">
        <is>
          <t>Ala</t>
        </is>
      </c>
      <c r="G345" s="4" t="inlineStr">
        <is>
          <t>agro america1012148</t>
        </is>
      </c>
      <c r="H345" s="9" t="n">
        <v>0</v>
      </c>
      <c r="I345" t="n">
        <v>0</v>
      </c>
      <c r="J345" t="n">
        <v>24</v>
      </c>
      <c r="K345" s="15" t="n">
        <v>0</v>
      </c>
      <c r="L345">
        <f>J345 * K345</f>
        <v/>
      </c>
      <c r="M345" s="15" t="n">
        <v>0</v>
      </c>
      <c r="N345">
        <f>M345 * H345</f>
        <v/>
      </c>
    </row>
    <row r="346">
      <c r="A346" s="4" t="inlineStr">
        <is>
          <t>02.2023</t>
        </is>
      </c>
      <c r="B346" s="4" t="inlineStr">
        <is>
          <t>Pollo</t>
        </is>
      </c>
      <c r="C346" s="4" t="inlineStr">
        <is>
          <t>Agro America</t>
        </is>
      </c>
      <c r="D346" s="4" t="n">
        <v>1012157</v>
      </c>
      <c r="E346" s="4" t="inlineStr">
        <is>
          <t>PO Tru Ala 8x5@ Fi Cj AS</t>
        </is>
      </c>
      <c r="F346" s="4" t="inlineStr">
        <is>
          <t>Ala</t>
        </is>
      </c>
      <c r="G346" s="4" t="inlineStr">
        <is>
          <t>agro america1012157</t>
        </is>
      </c>
      <c r="H346" s="9" t="n">
        <v>0</v>
      </c>
      <c r="I346" t="n">
        <v>0</v>
      </c>
      <c r="J346" t="n">
        <v>24</v>
      </c>
      <c r="K346" s="15" t="n">
        <v>0</v>
      </c>
      <c r="L346">
        <f>J346 * K346</f>
        <v/>
      </c>
      <c r="M346" s="15" t="n">
        <v>0</v>
      </c>
      <c r="N346">
        <f>M346 * H346</f>
        <v/>
      </c>
    </row>
    <row r="347">
      <c r="A347" s="4" t="inlineStr">
        <is>
          <t>02.2023</t>
        </is>
      </c>
      <c r="B347" s="4" t="inlineStr">
        <is>
          <t>Pollo</t>
        </is>
      </c>
      <c r="C347" s="4" t="inlineStr">
        <is>
          <t>Agro America</t>
        </is>
      </c>
      <c r="D347" s="4" t="n">
        <v>1012158</v>
      </c>
      <c r="E347" s="4" t="inlineStr">
        <is>
          <t>PO File s/t 8x5 Mr@ Fi Cj AS</t>
        </is>
      </c>
      <c r="F347" s="4" t="inlineStr">
        <is>
          <t>Filete</t>
        </is>
      </c>
      <c r="G347" s="4" t="inlineStr">
        <is>
          <t>agro america1012158</t>
        </is>
      </c>
      <c r="H347" s="9" t="n">
        <v>0</v>
      </c>
      <c r="I347" t="n">
        <v>0</v>
      </c>
      <c r="J347" t="n">
        <v>24</v>
      </c>
      <c r="K347" s="15" t="n">
        <v>0</v>
      </c>
      <c r="L347">
        <f>J347 * K347</f>
        <v/>
      </c>
      <c r="M347" s="15" t="n">
        <v>0</v>
      </c>
      <c r="N347">
        <f>M347 * H347</f>
        <v/>
      </c>
    </row>
    <row r="348">
      <c r="A348" s="4" t="inlineStr">
        <is>
          <t>02.2023</t>
        </is>
      </c>
      <c r="B348" s="4" t="inlineStr">
        <is>
          <t>Pollo</t>
        </is>
      </c>
      <c r="C348" s="4" t="inlineStr">
        <is>
          <t>Agro America</t>
        </is>
      </c>
      <c r="D348" s="4" t="n">
        <v>1012159</v>
      </c>
      <c r="E348" s="4" t="inlineStr">
        <is>
          <t>PO Tru Ctro Ala 60-80 8x5 Mr@ Fi Cj AS</t>
        </is>
      </c>
      <c r="F348" s="4" t="inlineStr">
        <is>
          <t>Ala</t>
        </is>
      </c>
      <c r="G348" s="4" t="inlineStr">
        <is>
          <t>agro america1012159</t>
        </is>
      </c>
      <c r="H348" s="9" t="n">
        <v>0</v>
      </c>
      <c r="I348" t="n">
        <v>0</v>
      </c>
      <c r="J348" t="n">
        <v>24</v>
      </c>
      <c r="K348" s="15" t="n">
        <v>0</v>
      </c>
      <c r="L348">
        <f>J348 * K348</f>
        <v/>
      </c>
      <c r="M348" s="15" t="n">
        <v>0</v>
      </c>
      <c r="N348">
        <f>M348 * H348</f>
        <v/>
      </c>
    </row>
    <row r="349">
      <c r="A349" s="4" t="inlineStr">
        <is>
          <t>02.2023</t>
        </is>
      </c>
      <c r="B349" s="4" t="inlineStr">
        <is>
          <t>Pollo</t>
        </is>
      </c>
      <c r="C349" s="4" t="inlineStr">
        <is>
          <t>Agro America</t>
        </is>
      </c>
      <c r="D349" s="4" t="n">
        <v>1012160</v>
      </c>
      <c r="E349" s="4" t="inlineStr">
        <is>
          <t>PO PchDeh 8x5 Mr@ Fi Cj AS</t>
        </is>
      </c>
      <c r="F349" s="4" t="inlineStr">
        <is>
          <t>Pechuga Desh</t>
        </is>
      </c>
      <c r="G349" s="4" t="inlineStr">
        <is>
          <t>agro america1012160</t>
        </is>
      </c>
      <c r="H349" s="9" t="n">
        <v>20430.144</v>
      </c>
      <c r="I349" t="n">
        <v>0</v>
      </c>
      <c r="J349" t="n">
        <v>24</v>
      </c>
      <c r="K349" s="15" t="n">
        <v>0</v>
      </c>
      <c r="L349">
        <f>J349 * K349</f>
        <v/>
      </c>
      <c r="M349" s="15" t="n">
        <v>0</v>
      </c>
      <c r="N349">
        <f>M349 * H349</f>
        <v/>
      </c>
    </row>
    <row r="350">
      <c r="A350" s="4" t="inlineStr">
        <is>
          <t>02.2023</t>
        </is>
      </c>
      <c r="B350" s="4" t="inlineStr">
        <is>
          <t>Pollo</t>
        </is>
      </c>
      <c r="C350" s="4" t="inlineStr">
        <is>
          <t>Agro America</t>
        </is>
      </c>
      <c r="D350" s="4" t="n">
        <v>1012161</v>
      </c>
      <c r="E350" s="4" t="inlineStr">
        <is>
          <t>PO Ala Ctro 8x5 Mr@ Cj 20k AS</t>
        </is>
      </c>
      <c r="F350" s="4" t="inlineStr">
        <is>
          <t>Ala</t>
        </is>
      </c>
      <c r="G350" s="4" t="inlineStr">
        <is>
          <t>agro america1012161</t>
        </is>
      </c>
      <c r="H350" s="9" t="n">
        <v>39916.8</v>
      </c>
      <c r="I350" t="n">
        <v>0</v>
      </c>
      <c r="J350" t="n">
        <v>24</v>
      </c>
      <c r="K350" s="15" t="n">
        <v>0</v>
      </c>
      <c r="L350">
        <f>J350 * K350</f>
        <v/>
      </c>
      <c r="M350" s="15" t="n">
        <v>0</v>
      </c>
      <c r="N350">
        <f>M350 * H350</f>
        <v/>
      </c>
    </row>
    <row r="351">
      <c r="A351" s="4" t="inlineStr">
        <is>
          <t>02.2023</t>
        </is>
      </c>
      <c r="B351" s="4" t="inlineStr">
        <is>
          <t>Pollo</t>
        </is>
      </c>
      <c r="C351" s="4" t="inlineStr">
        <is>
          <t>Agro America</t>
        </is>
      </c>
      <c r="D351" s="4" t="n">
        <v>1012163</v>
      </c>
      <c r="E351" s="4" t="inlineStr">
        <is>
          <t>PO File s/t 4x10 Mr@ Zi Cj 20k AS</t>
        </is>
      </c>
      <c r="F351" s="4" t="inlineStr">
        <is>
          <t>Filete</t>
        </is>
      </c>
      <c r="G351" s="4" t="inlineStr">
        <is>
          <t>agro america1012163</t>
        </is>
      </c>
      <c r="H351" s="9" t="n">
        <v>39916.8</v>
      </c>
      <c r="I351" t="n">
        <v>0</v>
      </c>
      <c r="J351" t="n">
        <v>24</v>
      </c>
      <c r="K351" s="15" t="n">
        <v>0</v>
      </c>
      <c r="L351">
        <f>J351 * K351</f>
        <v/>
      </c>
      <c r="M351" s="15" t="n">
        <v>0</v>
      </c>
      <c r="N351">
        <f>M351 * H351</f>
        <v/>
      </c>
    </row>
    <row r="352">
      <c r="A352" s="4" t="inlineStr">
        <is>
          <t>02.2023</t>
        </is>
      </c>
      <c r="B352" s="4" t="inlineStr">
        <is>
          <t>Pollo</t>
        </is>
      </c>
      <c r="C352" s="4" t="inlineStr">
        <is>
          <t>Agro America</t>
        </is>
      </c>
      <c r="D352" s="4" t="n">
        <v>1012164</v>
      </c>
      <c r="E352" s="4" t="inlineStr">
        <is>
          <t>PO Ala Ctro 4x10 Mr@ Zi Cj 20k AS</t>
        </is>
      </c>
      <c r="F352" s="4" t="inlineStr">
        <is>
          <t>Ala</t>
        </is>
      </c>
      <c r="G352" s="4" t="inlineStr">
        <is>
          <t>agro america1012164</t>
        </is>
      </c>
      <c r="H352" s="9" t="n">
        <v>0</v>
      </c>
      <c r="I352" t="n">
        <v>0</v>
      </c>
      <c r="J352" t="n">
        <v>24</v>
      </c>
      <c r="K352" s="15" t="n">
        <v>0</v>
      </c>
      <c r="L352">
        <f>J352 * K352</f>
        <v/>
      </c>
      <c r="M352" s="15" t="n">
        <v>0</v>
      </c>
      <c r="N352">
        <f>M352 * H352</f>
        <v/>
      </c>
    </row>
    <row r="353">
      <c r="A353" s="4" t="inlineStr">
        <is>
          <t>02.2023</t>
        </is>
      </c>
      <c r="B353" s="4" t="inlineStr">
        <is>
          <t>Pollo</t>
        </is>
      </c>
      <c r="C353" s="4" t="inlineStr">
        <is>
          <t>Agro America</t>
        </is>
      </c>
      <c r="D353" s="4" t="n">
        <v>1012165</v>
      </c>
      <c r="E353" s="4" t="inlineStr">
        <is>
          <t>PO Tru-Ctro Ala 4x10 Mr@ Zi Cj AS</t>
        </is>
      </c>
      <c r="F353" s="4" t="inlineStr">
        <is>
          <t>Ala</t>
        </is>
      </c>
      <c r="G353" s="4" t="inlineStr">
        <is>
          <t>agro america1012165</t>
        </is>
      </c>
      <c r="H353" s="9" t="n">
        <v>159667.2</v>
      </c>
      <c r="I353" t="n">
        <v>0</v>
      </c>
      <c r="J353" t="n">
        <v>24</v>
      </c>
      <c r="K353" s="15" t="n">
        <v>0</v>
      </c>
      <c r="L353">
        <f>J353 * K353</f>
        <v/>
      </c>
      <c r="M353" s="15" t="n">
        <v>0</v>
      </c>
      <c r="N353">
        <f>M353 * H353</f>
        <v/>
      </c>
    </row>
    <row r="354">
      <c r="A354" s="4" t="inlineStr">
        <is>
          <t>02.2023</t>
        </is>
      </c>
      <c r="B354" s="4" t="inlineStr">
        <is>
          <t>Pollo</t>
        </is>
      </c>
      <c r="C354" s="4" t="inlineStr">
        <is>
          <t>Agro America</t>
        </is>
      </c>
      <c r="D354" s="4" t="n">
        <v>1012167</v>
      </c>
      <c r="E354" s="4" t="inlineStr">
        <is>
          <t>PO PchDeh 4x10 Mr@ Zi Cj 20k AS</t>
        </is>
      </c>
      <c r="F354" s="4" t="inlineStr">
        <is>
          <t>Pechuga Desh</t>
        </is>
      </c>
      <c r="G354" s="4" t="inlineStr">
        <is>
          <t>agro america1012167</t>
        </is>
      </c>
      <c r="H354" s="9" t="n">
        <v>39916.8</v>
      </c>
      <c r="I354" t="n">
        <v>0</v>
      </c>
      <c r="J354" t="n">
        <v>24</v>
      </c>
      <c r="K354" s="15" t="n">
        <v>0</v>
      </c>
      <c r="L354">
        <f>J354 * K354</f>
        <v/>
      </c>
      <c r="M354" s="15" t="n">
        <v>0</v>
      </c>
      <c r="N354">
        <f>M354 * H354</f>
        <v/>
      </c>
    </row>
    <row r="355">
      <c r="A355" s="4" t="inlineStr">
        <is>
          <t>02.2023</t>
        </is>
      </c>
      <c r="B355" s="4" t="inlineStr">
        <is>
          <t>Pollo</t>
        </is>
      </c>
      <c r="C355" s="4" t="inlineStr">
        <is>
          <t>Agro America</t>
        </is>
      </c>
      <c r="D355" s="4" t="n">
        <v>1012310</v>
      </c>
      <c r="E355" s="4" t="inlineStr">
        <is>
          <t>PO TruEnt Deh s/p Tf Mr@Muestra SAG</t>
        </is>
      </c>
      <c r="F355" s="4" t="inlineStr">
        <is>
          <t>Muestra</t>
        </is>
      </c>
      <c r="G355" s="4" t="inlineStr">
        <is>
          <t>agro america1012310</t>
        </is>
      </c>
      <c r="H355" s="9" t="n">
        <v>0</v>
      </c>
      <c r="I355" t="n">
        <v>0</v>
      </c>
      <c r="J355" t="n">
        <v>24</v>
      </c>
      <c r="K355" s="15" t="n">
        <v>0</v>
      </c>
      <c r="L355">
        <f>J355 * K355</f>
        <v/>
      </c>
      <c r="M355" s="15" t="n">
        <v>0</v>
      </c>
      <c r="N355">
        <f>M355 * H355</f>
        <v/>
      </c>
    </row>
    <row r="356">
      <c r="A356" s="4" t="inlineStr">
        <is>
          <t>02.2023</t>
        </is>
      </c>
      <c r="B356" s="4" t="inlineStr">
        <is>
          <t>Pollo</t>
        </is>
      </c>
      <c r="C356" s="4" t="inlineStr">
        <is>
          <t>Agro America</t>
        </is>
      </c>
      <c r="D356" s="4" t="n">
        <v>1012334</v>
      </c>
      <c r="E356" s="4" t="inlineStr">
        <is>
          <t>PO PchDeh 4x10 Mr@Cj 20k AS</t>
        </is>
      </c>
      <c r="F356" s="4" t="inlineStr">
        <is>
          <t>Pechuga Desh</t>
        </is>
      </c>
      <c r="G356" s="4" t="inlineStr">
        <is>
          <t>agro america1012334</t>
        </is>
      </c>
      <c r="H356" s="9" t="n">
        <v>159667.2</v>
      </c>
      <c r="I356" t="n">
        <v>0</v>
      </c>
      <c r="J356" t="n">
        <v>24</v>
      </c>
      <c r="K356" s="15" t="n">
        <v>0</v>
      </c>
      <c r="L356">
        <f>J356 * K356</f>
        <v/>
      </c>
      <c r="M356" s="15" t="n">
        <v>0</v>
      </c>
      <c r="N356">
        <f>M356 * H356</f>
        <v/>
      </c>
    </row>
    <row r="357">
      <c r="A357" s="4" t="inlineStr">
        <is>
          <t>02.2023</t>
        </is>
      </c>
      <c r="B357" s="4" t="inlineStr">
        <is>
          <t>Pollo</t>
        </is>
      </c>
      <c r="C357" s="4" t="inlineStr">
        <is>
          <t>Agro America</t>
        </is>
      </c>
      <c r="D357" s="4" t="n">
        <v>1012400</v>
      </c>
      <c r="E357" s="4" t="inlineStr">
        <is>
          <t>PO File s/t 700g Mr@ Cj AS</t>
        </is>
      </c>
      <c r="F357" s="4" t="inlineStr">
        <is>
          <t>Filete</t>
        </is>
      </c>
      <c r="G357" s="4" t="inlineStr">
        <is>
          <t>agro america1012400</t>
        </is>
      </c>
      <c r="H357" s="9" t="n">
        <v>0</v>
      </c>
      <c r="I357" t="n">
        <v>0</v>
      </c>
      <c r="J357" t="n">
        <v>24</v>
      </c>
      <c r="K357" s="15" t="n">
        <v>0</v>
      </c>
      <c r="L357">
        <f>J357 * K357</f>
        <v/>
      </c>
      <c r="M357" s="15" t="n">
        <v>0</v>
      </c>
      <c r="N357">
        <f>M357 * H357</f>
        <v/>
      </c>
    </row>
    <row r="358">
      <c r="A358" s="4" t="inlineStr">
        <is>
          <t>02.2023</t>
        </is>
      </c>
      <c r="B358" s="4" t="inlineStr">
        <is>
          <t>Pollo</t>
        </is>
      </c>
      <c r="C358" s="4" t="inlineStr">
        <is>
          <t>Agro America</t>
        </is>
      </c>
      <c r="D358" s="4" t="n">
        <v>1012483</v>
      </c>
      <c r="E358" s="4" t="inlineStr">
        <is>
          <t>PO Tru-Ctro Ala 4x10 Mr@ Cj AS</t>
        </is>
      </c>
      <c r="F358" s="4" t="inlineStr">
        <is>
          <t>Ala</t>
        </is>
      </c>
      <c r="G358" s="4" t="inlineStr">
        <is>
          <t>agro america1012483</t>
        </is>
      </c>
      <c r="H358" s="9" t="n">
        <v>79906.17600000001</v>
      </c>
      <c r="I358" t="n">
        <v>0</v>
      </c>
      <c r="J358" t="n">
        <v>24</v>
      </c>
      <c r="K358" s="15" t="n">
        <v>0</v>
      </c>
      <c r="L358">
        <f>J358 * K358</f>
        <v/>
      </c>
      <c r="M358" s="15" t="n">
        <v>0</v>
      </c>
      <c r="N358">
        <f>M358 * H358</f>
        <v/>
      </c>
    </row>
    <row r="359">
      <c r="A359" s="4" t="inlineStr">
        <is>
          <t>02.2023</t>
        </is>
      </c>
      <c r="B359" s="4" t="inlineStr">
        <is>
          <t>Pollo</t>
        </is>
      </c>
      <c r="C359" s="4" t="inlineStr">
        <is>
          <t>Agro America</t>
        </is>
      </c>
      <c r="D359" s="4" t="n">
        <v>1012518</v>
      </c>
      <c r="E359" s="4" t="inlineStr">
        <is>
          <t>PO File s/t  RC´S 8x5@ Cj AS</t>
        </is>
      </c>
      <c r="F359" s="4" t="inlineStr">
        <is>
          <t>Filete</t>
        </is>
      </c>
      <c r="G359" s="4" t="inlineStr">
        <is>
          <t>agro america1012518</t>
        </is>
      </c>
      <c r="H359" s="9" t="n">
        <v>72576</v>
      </c>
      <c r="I359" t="n">
        <v>0</v>
      </c>
      <c r="J359" t="n">
        <v>24</v>
      </c>
      <c r="K359" s="15" t="n">
        <v>0</v>
      </c>
      <c r="L359">
        <f>J359 * K359</f>
        <v/>
      </c>
      <c r="M359" s="15" t="n">
        <v>0</v>
      </c>
      <c r="N359">
        <f>M359 * H359</f>
        <v/>
      </c>
    </row>
    <row r="360">
      <c r="A360" s="4" t="inlineStr">
        <is>
          <t>02.2023</t>
        </is>
      </c>
      <c r="B360" s="4" t="inlineStr">
        <is>
          <t>Pollo</t>
        </is>
      </c>
      <c r="C360" s="4" t="inlineStr">
        <is>
          <t>Agro America</t>
        </is>
      </c>
      <c r="D360" s="4" t="n">
        <v>1012519</v>
      </c>
      <c r="E360" s="4" t="inlineStr">
        <is>
          <t>PO PchDeh 4oz Mr@ Cj AS</t>
        </is>
      </c>
      <c r="F360" s="4" t="inlineStr">
        <is>
          <t>Pechuga Desh</t>
        </is>
      </c>
      <c r="G360" s="4" t="inlineStr">
        <is>
          <t>agro america1012519</t>
        </is>
      </c>
      <c r="H360" s="9" t="n">
        <v>19958.4</v>
      </c>
      <c r="I360" t="n">
        <v>0</v>
      </c>
      <c r="J360" t="n">
        <v>24</v>
      </c>
      <c r="K360" s="15" t="n">
        <v>0</v>
      </c>
      <c r="L360">
        <f>J360 * K360</f>
        <v/>
      </c>
      <c r="M360" s="15" t="n">
        <v>0</v>
      </c>
      <c r="N360">
        <f>M360 * H360</f>
        <v/>
      </c>
    </row>
    <row r="361">
      <c r="A361" s="4" t="inlineStr">
        <is>
          <t>02.2023</t>
        </is>
      </c>
      <c r="B361" s="4" t="inlineStr">
        <is>
          <t>Pollo</t>
        </is>
      </c>
      <c r="C361" s="4" t="inlineStr">
        <is>
          <t>Agro America</t>
        </is>
      </c>
      <c r="D361" s="4" t="n">
        <v>1012520</v>
      </c>
      <c r="E361" s="4" t="inlineStr">
        <is>
          <t>PO PchDeh 5oz Mr@ Cj AS</t>
        </is>
      </c>
      <c r="F361" s="4" t="inlineStr">
        <is>
          <t>Pechuga Desh</t>
        </is>
      </c>
      <c r="G361" s="4" t="inlineStr">
        <is>
          <t>agro america1012520</t>
        </is>
      </c>
      <c r="H361" s="9" t="n">
        <v>0</v>
      </c>
      <c r="I361" t="n">
        <v>0</v>
      </c>
      <c r="J361" t="n">
        <v>24</v>
      </c>
      <c r="K361" s="15" t="n">
        <v>0</v>
      </c>
      <c r="L361">
        <f>J361 * K361</f>
        <v/>
      </c>
      <c r="M361" s="15" t="n">
        <v>0</v>
      </c>
      <c r="N361">
        <f>M361 * H361</f>
        <v/>
      </c>
    </row>
    <row r="362">
      <c r="A362" s="4" t="inlineStr">
        <is>
          <t>02.2023</t>
        </is>
      </c>
      <c r="B362" s="4" t="inlineStr">
        <is>
          <t>Pollo</t>
        </is>
      </c>
      <c r="C362" s="4" t="inlineStr">
        <is>
          <t>Agro America</t>
        </is>
      </c>
      <c r="D362" s="4" t="n">
        <v>1012521</v>
      </c>
      <c r="E362" s="4" t="inlineStr">
        <is>
          <t>PO PchDeh 6oz Mr@ Cj AS</t>
        </is>
      </c>
      <c r="F362" s="4" t="inlineStr">
        <is>
          <t>Pechuga Desh</t>
        </is>
      </c>
      <c r="G362" s="4" t="inlineStr">
        <is>
          <t>agro america1012521</t>
        </is>
      </c>
      <c r="H362" s="9" t="n">
        <v>0</v>
      </c>
      <c r="I362" t="n">
        <v>0</v>
      </c>
      <c r="J362" t="n">
        <v>24</v>
      </c>
      <c r="K362" s="15" t="n">
        <v>0</v>
      </c>
      <c r="L362">
        <f>J362 * K362</f>
        <v/>
      </c>
      <c r="M362" s="15" t="n">
        <v>0</v>
      </c>
      <c r="N362">
        <f>M362 * H362</f>
        <v/>
      </c>
    </row>
    <row r="363">
      <c r="A363" s="4" t="inlineStr">
        <is>
          <t>02.2023</t>
        </is>
      </c>
      <c r="B363" s="4" t="inlineStr">
        <is>
          <t>Pollo</t>
        </is>
      </c>
      <c r="C363" s="4" t="inlineStr">
        <is>
          <t>Agro America</t>
        </is>
      </c>
      <c r="D363" s="4" t="n">
        <v>1012522</v>
      </c>
      <c r="E363" s="4" t="inlineStr">
        <is>
          <t>PO PchDeh 7oz Mr@ Cj AS</t>
        </is>
      </c>
      <c r="F363" s="4" t="inlineStr">
        <is>
          <t>Pechuga Desh</t>
        </is>
      </c>
      <c r="G363" s="4" t="inlineStr">
        <is>
          <t>agro america1012522</t>
        </is>
      </c>
      <c r="H363" s="9" t="n">
        <v>0</v>
      </c>
      <c r="I363" t="n">
        <v>0</v>
      </c>
      <c r="J363" t="n">
        <v>24</v>
      </c>
      <c r="K363" s="15" t="n">
        <v>0</v>
      </c>
      <c r="L363">
        <f>J363 * K363</f>
        <v/>
      </c>
      <c r="M363" s="15" t="n">
        <v>0</v>
      </c>
      <c r="N363">
        <f>M363 * H363</f>
        <v/>
      </c>
    </row>
    <row r="364">
      <c r="A364" s="4" t="inlineStr">
        <is>
          <t>02.2023</t>
        </is>
      </c>
      <c r="B364" s="4" t="inlineStr">
        <is>
          <t>Pollo</t>
        </is>
      </c>
      <c r="C364" s="4" t="inlineStr">
        <is>
          <t>Agro America</t>
        </is>
      </c>
      <c r="D364" s="4" t="n">
        <v>1012523</v>
      </c>
      <c r="E364" s="4" t="inlineStr">
        <is>
          <t>PO PchDeh 8oz Mr@ Cj AS</t>
        </is>
      </c>
      <c r="F364" s="4" t="inlineStr">
        <is>
          <t>Pechuga Desh</t>
        </is>
      </c>
      <c r="G364" s="4" t="inlineStr">
        <is>
          <t>agro america1012523</t>
        </is>
      </c>
      <c r="H364" s="9" t="n">
        <v>0</v>
      </c>
      <c r="I364" t="n">
        <v>0</v>
      </c>
      <c r="J364" t="n">
        <v>24</v>
      </c>
      <c r="K364" s="15" t="n">
        <v>0</v>
      </c>
      <c r="L364">
        <f>J364 * K364</f>
        <v/>
      </c>
      <c r="M364" s="15" t="n">
        <v>0</v>
      </c>
      <c r="N364">
        <f>M364 * H364</f>
        <v/>
      </c>
    </row>
    <row r="365">
      <c r="A365" s="4" t="inlineStr">
        <is>
          <t>02.2023</t>
        </is>
      </c>
      <c r="B365" s="4" t="inlineStr">
        <is>
          <t>Pollo</t>
        </is>
      </c>
      <c r="C365" s="4" t="inlineStr">
        <is>
          <t>Agro America</t>
        </is>
      </c>
      <c r="D365" s="4" t="n">
        <v>1012524</v>
      </c>
      <c r="E365" s="4" t="inlineStr">
        <is>
          <t>PO PchDeh 9oz Mr@ Cj AS</t>
        </is>
      </c>
      <c r="F365" s="4" t="inlineStr">
        <is>
          <t>Pechuga Desh</t>
        </is>
      </c>
      <c r="G365" s="4" t="inlineStr">
        <is>
          <t>agro america1012524</t>
        </is>
      </c>
      <c r="H365" s="9" t="n">
        <v>0</v>
      </c>
      <c r="I365" t="n">
        <v>0</v>
      </c>
      <c r="J365" t="n">
        <v>24</v>
      </c>
      <c r="K365" s="15" t="n">
        <v>0</v>
      </c>
      <c r="L365">
        <f>J365 * K365</f>
        <v/>
      </c>
      <c r="M365" s="15" t="n">
        <v>0</v>
      </c>
      <c r="N365">
        <f>M365 * H365</f>
        <v/>
      </c>
    </row>
    <row r="366">
      <c r="A366" s="4" t="inlineStr">
        <is>
          <t>02.2023</t>
        </is>
      </c>
      <c r="B366" s="4" t="inlineStr">
        <is>
          <t>Pollo</t>
        </is>
      </c>
      <c r="C366" s="4" t="inlineStr">
        <is>
          <t>Agro America</t>
        </is>
      </c>
      <c r="D366" s="4" t="n">
        <v>1012579</v>
      </c>
      <c r="E366" s="4" t="inlineStr">
        <is>
          <t>PO PchDeh 4x10 Mr@ MQNI Fi Cj AS</t>
        </is>
      </c>
      <c r="F366" s="4" t="inlineStr">
        <is>
          <t>Pechuga Desh</t>
        </is>
      </c>
      <c r="G366" s="4" t="inlineStr">
        <is>
          <t>agro america1012579</t>
        </is>
      </c>
      <c r="H366" s="9" t="n">
        <v>0</v>
      </c>
      <c r="I366" t="n">
        <v>0</v>
      </c>
      <c r="J366" t="n">
        <v>24</v>
      </c>
      <c r="K366" s="15" t="n">
        <v>0</v>
      </c>
      <c r="L366">
        <f>J366 * K366</f>
        <v/>
      </c>
      <c r="M366" s="15" t="n">
        <v>0</v>
      </c>
      <c r="N366">
        <f>M366 * H366</f>
        <v/>
      </c>
    </row>
    <row r="367">
      <c r="A367" s="4" t="inlineStr">
        <is>
          <t>02.2023</t>
        </is>
      </c>
      <c r="B367" s="4" t="inlineStr">
        <is>
          <t>Pollo</t>
        </is>
      </c>
      <c r="C367" s="4" t="inlineStr">
        <is>
          <t>Agro America</t>
        </is>
      </c>
      <c r="D367" s="4" t="n">
        <v>1012597</v>
      </c>
      <c r="E367" s="4" t="inlineStr">
        <is>
          <t>PO Tru-Ctro Ala 4x10 Mr@ MAQ Fi Cj AS</t>
        </is>
      </c>
      <c r="F367" s="4" t="inlineStr">
        <is>
          <t>Ala</t>
        </is>
      </c>
      <c r="G367" s="4" t="inlineStr">
        <is>
          <t>agro america1012597</t>
        </is>
      </c>
      <c r="H367" s="9" t="n">
        <v>0</v>
      </c>
      <c r="I367" t="n">
        <v>0</v>
      </c>
      <c r="J367" t="n">
        <v>24</v>
      </c>
      <c r="K367" s="15" t="n">
        <v>0</v>
      </c>
      <c r="L367">
        <f>J367 * K367</f>
        <v/>
      </c>
      <c r="M367" s="15" t="n">
        <v>0</v>
      </c>
      <c r="N367">
        <f>M367 * H367</f>
        <v/>
      </c>
    </row>
    <row r="368">
      <c r="A368" s="4" t="inlineStr">
        <is>
          <t>02.2023</t>
        </is>
      </c>
      <c r="B368" s="4" t="inlineStr">
        <is>
          <t>Pollo</t>
        </is>
      </c>
      <c r="C368" s="4" t="inlineStr">
        <is>
          <t>Agro America</t>
        </is>
      </c>
      <c r="D368" s="4" t="n">
        <v>1012601</v>
      </c>
      <c r="E368" s="4" t="inlineStr">
        <is>
          <t>PO Pana S/Corazon@ Cj 18k AS</t>
        </is>
      </c>
      <c r="F368" s="4" t="inlineStr">
        <is>
          <t>Menudencias</t>
        </is>
      </c>
      <c r="G368" s="4" t="inlineStr">
        <is>
          <t>agro america1012601</t>
        </is>
      </c>
      <c r="H368" s="9" t="n">
        <v>0</v>
      </c>
      <c r="I368" t="n">
        <v>0</v>
      </c>
      <c r="J368" t="n">
        <v>24</v>
      </c>
      <c r="K368" s="15" t="n">
        <v>0</v>
      </c>
      <c r="L368">
        <f>J368 * K368</f>
        <v/>
      </c>
      <c r="M368" s="15" t="n">
        <v>0</v>
      </c>
      <c r="N368">
        <f>M368 * H368</f>
        <v/>
      </c>
    </row>
    <row r="369">
      <c r="A369" s="4" t="inlineStr">
        <is>
          <t>02.2023</t>
        </is>
      </c>
      <c r="B369" s="4" t="inlineStr">
        <is>
          <t>Pollo</t>
        </is>
      </c>
      <c r="C369" s="4" t="inlineStr">
        <is>
          <t>Agro America</t>
        </is>
      </c>
      <c r="D369" s="4" t="n">
        <v>1012806</v>
      </c>
      <c r="E369" s="4" t="inlineStr">
        <is>
          <t>PO TruCrtoDeh s/p Mr@ Cj 20k AS</t>
        </is>
      </c>
      <c r="F369" s="4" t="inlineStr">
        <is>
          <t>Trutro Deshuesado</t>
        </is>
      </c>
      <c r="G369" s="4" t="inlineStr">
        <is>
          <t>agro america1012806</t>
        </is>
      </c>
      <c r="H369" s="9" t="n">
        <v>0</v>
      </c>
      <c r="I369" t="n">
        <v>0</v>
      </c>
      <c r="J369" t="n">
        <v>24</v>
      </c>
      <c r="K369" s="15" t="n">
        <v>0</v>
      </c>
      <c r="L369">
        <f>J369 * K369</f>
        <v/>
      </c>
      <c r="M369" s="15" t="n">
        <v>0</v>
      </c>
      <c r="N369">
        <f>M369 * H369</f>
        <v/>
      </c>
    </row>
    <row r="370">
      <c r="A370" s="4" t="inlineStr">
        <is>
          <t>02.2023</t>
        </is>
      </c>
      <c r="B370" s="4" t="inlineStr">
        <is>
          <t>Pollo</t>
        </is>
      </c>
      <c r="C370" s="4" t="inlineStr">
        <is>
          <t>Agro America</t>
        </is>
      </c>
      <c r="D370" s="4" t="n">
        <v>1012837</v>
      </c>
      <c r="E370" s="4" t="inlineStr">
        <is>
          <t>PO Tru-Ctro Ala 4x10 Mr@MQ OOII Cj AS</t>
        </is>
      </c>
      <c r="F370" s="4" t="inlineStr">
        <is>
          <t>Ala</t>
        </is>
      </c>
      <c r="G370" s="4" t="inlineStr">
        <is>
          <t>agro america1012837</t>
        </is>
      </c>
      <c r="H370" s="9" t="n">
        <v>0</v>
      </c>
      <c r="I370" t="n">
        <v>0</v>
      </c>
      <c r="J370" t="n">
        <v>24</v>
      </c>
      <c r="K370" s="15" t="n">
        <v>0</v>
      </c>
      <c r="L370">
        <f>J370 * K370</f>
        <v/>
      </c>
      <c r="M370" s="15" t="n">
        <v>0</v>
      </c>
      <c r="N370">
        <f>M370 * H370</f>
        <v/>
      </c>
    </row>
    <row r="371">
      <c r="A371" s="4" t="inlineStr">
        <is>
          <t>02.2023</t>
        </is>
      </c>
      <c r="B371" s="4" t="inlineStr">
        <is>
          <t>Pollo</t>
        </is>
      </c>
      <c r="C371" s="4" t="inlineStr">
        <is>
          <t>Agro Europa</t>
        </is>
      </c>
      <c r="D371" s="4" t="n">
        <v>1010877</v>
      </c>
      <c r="E371" s="4" t="inlineStr">
        <is>
          <t>PO Molleja Mrps@ Cj 10k AS</t>
        </is>
      </c>
      <c r="F371" s="4" t="inlineStr">
        <is>
          <t>Menudencias</t>
        </is>
      </c>
      <c r="G371" s="4" t="inlineStr">
        <is>
          <t>agro europa1010877</t>
        </is>
      </c>
      <c r="H371" s="9" t="n">
        <v>0</v>
      </c>
      <c r="I371" t="n">
        <v>0</v>
      </c>
      <c r="J371" t="n">
        <v>24</v>
      </c>
      <c r="K371" s="15" t="n">
        <v>0</v>
      </c>
      <c r="L371">
        <f>J371 * K371</f>
        <v/>
      </c>
      <c r="M371" s="15" t="n">
        <v>0</v>
      </c>
      <c r="N371">
        <f>M371 * H371</f>
        <v/>
      </c>
    </row>
    <row r="372">
      <c r="A372" s="4" t="inlineStr">
        <is>
          <t>02.2023</t>
        </is>
      </c>
      <c r="B372" s="4" t="inlineStr">
        <is>
          <t>Pollo</t>
        </is>
      </c>
      <c r="C372" s="4" t="inlineStr">
        <is>
          <t>Agro Europa</t>
        </is>
      </c>
      <c r="D372" s="4" t="n">
        <v>1011748</v>
      </c>
      <c r="E372" s="4" t="inlineStr">
        <is>
          <t>PO PchDeh &gt;170 NMr@ Cj 10k AS</t>
        </is>
      </c>
      <c r="F372" s="4" t="inlineStr">
        <is>
          <t>Pechuga Desh</t>
        </is>
      </c>
      <c r="G372" s="4" t="inlineStr">
        <is>
          <t>agro europa1011748</t>
        </is>
      </c>
      <c r="H372" s="9" t="n">
        <v>0</v>
      </c>
      <c r="I372" t="n">
        <v>0</v>
      </c>
      <c r="J372" t="n">
        <v>24</v>
      </c>
      <c r="K372" s="15" t="n">
        <v>0</v>
      </c>
      <c r="L372">
        <f>J372 * K372</f>
        <v/>
      </c>
      <c r="M372" s="15" t="n">
        <v>0</v>
      </c>
      <c r="N372">
        <f>M372 * H372</f>
        <v/>
      </c>
    </row>
    <row r="373">
      <c r="A373" s="4" t="inlineStr">
        <is>
          <t>02.2023</t>
        </is>
      </c>
      <c r="B373" s="4" t="inlineStr">
        <is>
          <t>Pollo</t>
        </is>
      </c>
      <c r="C373" s="4" t="inlineStr">
        <is>
          <t>Agro Europa</t>
        </is>
      </c>
      <c r="D373" s="4" t="n">
        <v>1011749</v>
      </c>
      <c r="E373" s="4" t="inlineStr">
        <is>
          <t>PO PchDeh NMr Blo@ Cj 10k AS</t>
        </is>
      </c>
      <c r="F373" s="4" t="inlineStr">
        <is>
          <t>Pechuga Desh</t>
        </is>
      </c>
      <c r="G373" s="4" t="inlineStr">
        <is>
          <t>agro europa1011749</t>
        </is>
      </c>
      <c r="H373" s="9" t="n">
        <v>0</v>
      </c>
      <c r="I373" t="n">
        <v>0</v>
      </c>
      <c r="J373" t="n">
        <v>24</v>
      </c>
      <c r="K373" s="15" t="n">
        <v>0</v>
      </c>
      <c r="L373">
        <f>J373 * K373</f>
        <v/>
      </c>
      <c r="M373" s="15" t="n">
        <v>0</v>
      </c>
      <c r="N373">
        <f>M373 * H373</f>
        <v/>
      </c>
    </row>
    <row r="374">
      <c r="A374" s="4" t="inlineStr">
        <is>
          <t>02.2023</t>
        </is>
      </c>
      <c r="B374" s="4" t="inlineStr">
        <is>
          <t>Pollo</t>
        </is>
      </c>
      <c r="C374" s="4" t="inlineStr">
        <is>
          <t>Agro Europa</t>
        </is>
      </c>
      <c r="D374" s="4" t="n">
        <v>1011906</v>
      </c>
      <c r="E374" s="4" t="inlineStr">
        <is>
          <t>PO File NMr@Bo Cj 15K AS</t>
        </is>
      </c>
      <c r="F374" s="4" t="inlineStr">
        <is>
          <t>Filete</t>
        </is>
      </c>
      <c r="G374" s="4" t="inlineStr">
        <is>
          <t>agro europa1011906</t>
        </is>
      </c>
      <c r="H374" s="9" t="n">
        <v>0</v>
      </c>
      <c r="I374" t="n">
        <v>0</v>
      </c>
      <c r="J374" t="n">
        <v>24</v>
      </c>
      <c r="K374" s="15" t="n">
        <v>0</v>
      </c>
      <c r="L374">
        <f>J374 * K374</f>
        <v/>
      </c>
      <c r="M374" s="15" t="n">
        <v>0</v>
      </c>
      <c r="N374">
        <f>M374 * H374</f>
        <v/>
      </c>
    </row>
    <row r="375">
      <c r="A375" s="4" t="inlineStr">
        <is>
          <t>02.2023</t>
        </is>
      </c>
      <c r="B375" s="4" t="inlineStr">
        <is>
          <t>Pollo</t>
        </is>
      </c>
      <c r="C375" s="4" t="inlineStr">
        <is>
          <t>Agro Europa</t>
        </is>
      </c>
      <c r="D375" s="4" t="n">
        <v>1011973</v>
      </c>
      <c r="E375" s="4" t="inlineStr">
        <is>
          <t>PO PchDeh Lam 110-130 NMr@ Bo Cj 10k AS</t>
        </is>
      </c>
      <c r="F375" s="4" t="inlineStr">
        <is>
          <t>Pechuga Desh</t>
        </is>
      </c>
      <c r="G375" s="4" t="inlineStr">
        <is>
          <t>agro europa1011973</t>
        </is>
      </c>
      <c r="H375" s="9" t="n">
        <v>0</v>
      </c>
      <c r="I375" t="n">
        <v>0</v>
      </c>
      <c r="J375" t="n">
        <v>24</v>
      </c>
      <c r="K375" s="15" t="n">
        <v>0</v>
      </c>
      <c r="L375">
        <f>J375 * K375</f>
        <v/>
      </c>
      <c r="M375" s="15" t="n">
        <v>0</v>
      </c>
      <c r="N375">
        <f>M375 * H375</f>
        <v/>
      </c>
    </row>
    <row r="376">
      <c r="A376" s="4" t="inlineStr">
        <is>
          <t>02.2023</t>
        </is>
      </c>
      <c r="B376" s="4" t="inlineStr">
        <is>
          <t>Pollo</t>
        </is>
      </c>
      <c r="C376" s="4" t="inlineStr">
        <is>
          <t>Agro Europa</t>
        </is>
      </c>
      <c r="D376" s="4" t="n">
        <v>1011974</v>
      </c>
      <c r="E376" s="4" t="inlineStr">
        <is>
          <t>PO PchDeh Lam 130-150 NMr@ Bo Cj 10k AS</t>
        </is>
      </c>
      <c r="F376" s="4" t="inlineStr">
        <is>
          <t>Pechuga Desh</t>
        </is>
      </c>
      <c r="G376" s="4" t="inlineStr">
        <is>
          <t>agro europa1011974</t>
        </is>
      </c>
      <c r="H376" s="9" t="n">
        <v>0</v>
      </c>
      <c r="I376" t="n">
        <v>0</v>
      </c>
      <c r="J376" t="n">
        <v>24</v>
      </c>
      <c r="K376" s="15" t="n">
        <v>0</v>
      </c>
      <c r="L376">
        <f>J376 * K376</f>
        <v/>
      </c>
      <c r="M376" s="15" t="n">
        <v>0</v>
      </c>
      <c r="N376">
        <f>M376 * H376</f>
        <v/>
      </c>
    </row>
    <row r="377">
      <c r="A377" s="4" t="inlineStr">
        <is>
          <t>02.2023</t>
        </is>
      </c>
      <c r="B377" s="4" t="inlineStr">
        <is>
          <t>Pollo</t>
        </is>
      </c>
      <c r="C377" s="4" t="inlineStr">
        <is>
          <t>Agro Europa</t>
        </is>
      </c>
      <c r="D377" s="4" t="n">
        <v>1011975</v>
      </c>
      <c r="E377" s="4" t="inlineStr">
        <is>
          <t>PO PchDeh Lam 150-170 NMr@ Bo Cj 10k AS</t>
        </is>
      </c>
      <c r="F377" s="4" t="inlineStr">
        <is>
          <t>Pechuga Desh</t>
        </is>
      </c>
      <c r="G377" s="4" t="inlineStr">
        <is>
          <t>agro europa1011975</t>
        </is>
      </c>
      <c r="H377" s="9" t="n">
        <v>0</v>
      </c>
      <c r="I377" t="n">
        <v>0</v>
      </c>
      <c r="J377" t="n">
        <v>24</v>
      </c>
      <c r="K377" s="15" t="n">
        <v>0</v>
      </c>
      <c r="L377">
        <f>J377 * K377</f>
        <v/>
      </c>
      <c r="M377" s="15" t="n">
        <v>0</v>
      </c>
      <c r="N377">
        <f>M377 * H377</f>
        <v/>
      </c>
    </row>
    <row r="378">
      <c r="A378" s="4" t="inlineStr">
        <is>
          <t>02.2023</t>
        </is>
      </c>
      <c r="B378" s="4" t="inlineStr">
        <is>
          <t>Pollo</t>
        </is>
      </c>
      <c r="C378" s="4" t="inlineStr">
        <is>
          <t>Agro Europa</t>
        </is>
      </c>
      <c r="D378" s="4" t="n">
        <v>1011976</v>
      </c>
      <c r="E378" s="4" t="inlineStr">
        <is>
          <t>PO PchDeh Lam 170-190 NMr@ Bo Cj 10k AS</t>
        </is>
      </c>
      <c r="F378" s="4" t="inlineStr">
        <is>
          <t>Pechuga Desh</t>
        </is>
      </c>
      <c r="G378" s="4" t="inlineStr">
        <is>
          <t>agro europa1011976</t>
        </is>
      </c>
      <c r="H378" s="9" t="n">
        <v>0</v>
      </c>
      <c r="I378" t="n">
        <v>0</v>
      </c>
      <c r="J378" t="n">
        <v>24</v>
      </c>
      <c r="K378" s="15" t="n">
        <v>0</v>
      </c>
      <c r="L378">
        <f>J378 * K378</f>
        <v/>
      </c>
      <c r="M378" s="15" t="n">
        <v>0</v>
      </c>
      <c r="N378">
        <f>M378 * H378</f>
        <v/>
      </c>
    </row>
    <row r="379">
      <c r="A379" s="4" t="inlineStr">
        <is>
          <t>02.2023</t>
        </is>
      </c>
      <c r="B379" s="4" t="inlineStr">
        <is>
          <t>Pollo</t>
        </is>
      </c>
      <c r="C379" s="4" t="inlineStr">
        <is>
          <t>Agro Europa</t>
        </is>
      </c>
      <c r="D379" s="4" t="n">
        <v>1012207</v>
      </c>
      <c r="E379" s="4" t="inlineStr">
        <is>
          <t>PO Ctre Mrps@ Bo 12x1k Cj AS</t>
        </is>
      </c>
      <c r="F379" s="4" t="inlineStr">
        <is>
          <t>Menudencias</t>
        </is>
      </c>
      <c r="G379" s="4" t="inlineStr">
        <is>
          <t>agro europa1012207</t>
        </is>
      </c>
      <c r="H379" s="9" t="n">
        <v>0</v>
      </c>
      <c r="I379" t="n">
        <v>0</v>
      </c>
      <c r="J379" t="n">
        <v>24</v>
      </c>
      <c r="K379" s="15" t="n">
        <v>0</v>
      </c>
      <c r="L379">
        <f>J379 * K379</f>
        <v/>
      </c>
      <c r="M379" s="15" t="n">
        <v>0</v>
      </c>
      <c r="N379">
        <f>M379 * H379</f>
        <v/>
      </c>
    </row>
    <row r="380">
      <c r="A380" s="4" t="inlineStr">
        <is>
          <t>02.2023</t>
        </is>
      </c>
      <c r="B380" s="4" t="inlineStr">
        <is>
          <t>Pollo</t>
        </is>
      </c>
      <c r="C380" s="4" t="inlineStr">
        <is>
          <t>Agro Europa</t>
        </is>
      </c>
      <c r="D380" s="4" t="n">
        <v>1012405</v>
      </c>
      <c r="E380" s="4" t="inlineStr">
        <is>
          <t>PO PchDeh BTI 18.6%@ MQOI Cj 10k AS</t>
        </is>
      </c>
      <c r="F380" s="4" t="inlineStr">
        <is>
          <t>Pechuga Desh</t>
        </is>
      </c>
      <c r="G380" s="4" t="inlineStr">
        <is>
          <t>agro europa1012405</t>
        </is>
      </c>
      <c r="H380" s="9" t="n">
        <v>0</v>
      </c>
      <c r="I380" t="n">
        <v>0</v>
      </c>
      <c r="J380" t="n">
        <v>24</v>
      </c>
      <c r="K380" s="15" t="n">
        <v>0</v>
      </c>
      <c r="L380">
        <f>J380 * K380</f>
        <v/>
      </c>
      <c r="M380" s="15" t="n">
        <v>0</v>
      </c>
      <c r="N380">
        <f>M380 * H380</f>
        <v/>
      </c>
    </row>
    <row r="381">
      <c r="A381" s="4" t="inlineStr">
        <is>
          <t>02.2023</t>
        </is>
      </c>
      <c r="B381" s="4" t="inlineStr">
        <is>
          <t>Pollo</t>
        </is>
      </c>
      <c r="C381" s="4" t="inlineStr">
        <is>
          <t>Agro Europa</t>
        </is>
      </c>
      <c r="D381" s="4" t="n">
        <v>1012432</v>
      </c>
      <c r="E381" s="4" t="inlineStr">
        <is>
          <t>PO PchDeh IQF NMr@ Cj 10k AS</t>
        </is>
      </c>
      <c r="F381" s="4" t="inlineStr">
        <is>
          <t>Pechuga Desh</t>
        </is>
      </c>
      <c r="G381" s="4" t="inlineStr">
        <is>
          <t>agro europa1012432</t>
        </is>
      </c>
      <c r="H381" s="9" t="n">
        <v>0</v>
      </c>
      <c r="I381" t="n">
        <v>0</v>
      </c>
      <c r="J381" t="n">
        <v>24</v>
      </c>
      <c r="K381" s="15" t="n">
        <v>0</v>
      </c>
      <c r="L381">
        <f>J381 * K381</f>
        <v/>
      </c>
      <c r="M381" s="15" t="n">
        <v>0</v>
      </c>
      <c r="N381">
        <f>M381 * H381</f>
        <v/>
      </c>
    </row>
    <row r="382">
      <c r="A382" s="4" t="inlineStr">
        <is>
          <t>02.2023</t>
        </is>
      </c>
      <c r="B382" s="4" t="inlineStr">
        <is>
          <t>Pollo</t>
        </is>
      </c>
      <c r="C382" s="4" t="inlineStr">
        <is>
          <t>Agro Europa</t>
        </is>
      </c>
      <c r="D382" s="4" t="n">
        <v>1012724</v>
      </c>
      <c r="E382" s="4" t="inlineStr">
        <is>
          <t>PO PF Corazon@ Bo 19k Cj</t>
        </is>
      </c>
      <c r="F382" s="4" t="inlineStr">
        <is>
          <t>Menudencias</t>
        </is>
      </c>
      <c r="G382" s="4" t="inlineStr">
        <is>
          <t>agro europa1012724</t>
        </is>
      </c>
      <c r="H382" s="9" t="n">
        <v>27665.39</v>
      </c>
      <c r="I382" t="n">
        <v>0</v>
      </c>
      <c r="J382" t="n">
        <v>24</v>
      </c>
      <c r="K382" s="15" t="n">
        <v>0</v>
      </c>
      <c r="L382">
        <f>J382 * K382</f>
        <v/>
      </c>
      <c r="M382" s="15" t="n">
        <v>0</v>
      </c>
      <c r="N382">
        <f>M382 * H382</f>
        <v/>
      </c>
    </row>
    <row r="383">
      <c r="A383" s="4" t="inlineStr">
        <is>
          <t>02.2023</t>
        </is>
      </c>
      <c r="B383" s="4" t="inlineStr">
        <is>
          <t>Pollo</t>
        </is>
      </c>
      <c r="C383" s="4" t="inlineStr">
        <is>
          <t>Agro Europa</t>
        </is>
      </c>
      <c r="D383" s="4" t="n">
        <v>1012730</v>
      </c>
      <c r="E383" s="4" t="inlineStr">
        <is>
          <t>PO PF Corazón@ Placa 19kg Cj AS</t>
        </is>
      </c>
      <c r="F383" s="4" t="inlineStr">
        <is>
          <t>Menudencias</t>
        </is>
      </c>
      <c r="G383" s="4" t="inlineStr">
        <is>
          <t>agro europa1012730</t>
        </is>
      </c>
      <c r="H383" s="9" t="n">
        <v>0</v>
      </c>
      <c r="I383" t="n">
        <v>0</v>
      </c>
      <c r="J383" t="n">
        <v>24</v>
      </c>
      <c r="K383" s="15" t="n">
        <v>0</v>
      </c>
      <c r="L383">
        <f>J383 * K383</f>
        <v/>
      </c>
      <c r="M383" s="15" t="n">
        <v>0</v>
      </c>
      <c r="N383">
        <f>M383 * H383</f>
        <v/>
      </c>
    </row>
    <row r="384">
      <c r="A384" s="4" t="inlineStr">
        <is>
          <t>02.2023</t>
        </is>
      </c>
      <c r="B384" s="4" t="inlineStr">
        <is>
          <t>Pollo</t>
        </is>
      </c>
      <c r="C384" s="4" t="inlineStr">
        <is>
          <t>Agro Europa</t>
        </is>
      </c>
      <c r="D384" s="4" t="n">
        <v>1012745</v>
      </c>
      <c r="E384" s="4" t="inlineStr">
        <is>
          <t>PO PF Corazon part@Blo 19 kg</t>
        </is>
      </c>
      <c r="F384" s="4" t="inlineStr">
        <is>
          <t>Menudencias</t>
        </is>
      </c>
      <c r="G384" s="4" t="inlineStr">
        <is>
          <t>agro europa1012745</t>
        </is>
      </c>
      <c r="H384" s="9" t="n">
        <v>20323.828</v>
      </c>
      <c r="I384" t="n">
        <v>0</v>
      </c>
      <c r="J384" t="n">
        <v>24</v>
      </c>
      <c r="K384" s="15" t="n">
        <v>0</v>
      </c>
      <c r="L384">
        <f>J384 * K384</f>
        <v/>
      </c>
      <c r="M384" s="15" t="n">
        <v>0</v>
      </c>
      <c r="N384">
        <f>M384 * H384</f>
        <v/>
      </c>
    </row>
    <row r="385">
      <c r="A385" s="4" t="inlineStr">
        <is>
          <t>02.2023</t>
        </is>
      </c>
      <c r="B385" s="4" t="inlineStr">
        <is>
          <t>Pollo</t>
        </is>
      </c>
      <c r="C385" s="4" t="inlineStr">
        <is>
          <t>Agro Europa</t>
        </is>
      </c>
      <c r="D385" s="4" t="n">
        <v>1012805</v>
      </c>
      <c r="E385" s="4" t="inlineStr">
        <is>
          <t>PO TruEnt Deh s/p@ Cj 10k AS</t>
        </is>
      </c>
      <c r="F385" s="4" t="inlineStr">
        <is>
          <t>Trutro Deshuesado</t>
        </is>
      </c>
      <c r="G385" s="4" t="inlineStr">
        <is>
          <t>agro europa1012805</t>
        </is>
      </c>
      <c r="H385" s="9" t="n">
        <v>0</v>
      </c>
      <c r="I385" t="n">
        <v>0</v>
      </c>
      <c r="J385" t="n">
        <v>24</v>
      </c>
      <c r="K385" s="15" t="n">
        <v>0</v>
      </c>
      <c r="L385">
        <f>J385 * K385</f>
        <v/>
      </c>
      <c r="M385" s="15" t="n">
        <v>0</v>
      </c>
      <c r="N385">
        <f>M385 * H385</f>
        <v/>
      </c>
    </row>
    <row r="386">
      <c r="A386" s="4" t="inlineStr">
        <is>
          <t>02.2023</t>
        </is>
      </c>
      <c r="B386" s="4" t="inlineStr">
        <is>
          <t>Pollo</t>
        </is>
      </c>
      <c r="C386" s="4" t="inlineStr">
        <is>
          <t>Agro Mexico</t>
        </is>
      </c>
      <c r="D386" s="4" t="n">
        <v>1011047</v>
      </c>
      <c r="E386" s="4" t="inlineStr">
        <is>
          <t>PO PchDeh &gt;170g NMr@ Cj 10k SP</t>
        </is>
      </c>
      <c r="F386" s="4" t="inlineStr">
        <is>
          <t>Pechuga Desh</t>
        </is>
      </c>
      <c r="G386" s="4" t="inlineStr">
        <is>
          <t>agro mexico1011047</t>
        </is>
      </c>
      <c r="H386" s="9" t="n">
        <v>0</v>
      </c>
      <c r="I386" t="n">
        <v>0</v>
      </c>
      <c r="J386" t="n">
        <v>24</v>
      </c>
      <c r="K386" s="15" t="n">
        <v>0</v>
      </c>
      <c r="L386">
        <f>J386 * K386</f>
        <v/>
      </c>
      <c r="M386" s="15" t="n">
        <v>0</v>
      </c>
      <c r="N386">
        <f>M386 * H386</f>
        <v/>
      </c>
    </row>
    <row r="387">
      <c r="A387" s="4" t="inlineStr">
        <is>
          <t>02.2023</t>
        </is>
      </c>
      <c r="B387" s="4" t="inlineStr">
        <is>
          <t>Pollo</t>
        </is>
      </c>
      <c r="C387" s="4" t="inlineStr">
        <is>
          <t>Agro Mexico</t>
        </is>
      </c>
      <c r="D387" s="4" t="n">
        <v>1011127</v>
      </c>
      <c r="E387" s="4" t="inlineStr">
        <is>
          <t>PO PchDeh Random Mr Mex@ Cj 10k AS</t>
        </is>
      </c>
      <c r="F387" s="4" t="inlineStr">
        <is>
          <t>Pechuga Desh</t>
        </is>
      </c>
      <c r="G387" s="4" t="inlineStr">
        <is>
          <t>agro mexico1011127</t>
        </is>
      </c>
      <c r="H387" s="9" t="n">
        <v>465320</v>
      </c>
      <c r="I387" t="n">
        <v>0</v>
      </c>
      <c r="J387" t="n">
        <v>24</v>
      </c>
      <c r="K387" s="15" t="n">
        <v>0</v>
      </c>
      <c r="L387">
        <f>J387 * K387</f>
        <v/>
      </c>
      <c r="M387" s="15" t="n">
        <v>0</v>
      </c>
      <c r="N387">
        <f>M387 * H387</f>
        <v/>
      </c>
    </row>
    <row r="388">
      <c r="A388" s="4" t="inlineStr">
        <is>
          <t>02.2023</t>
        </is>
      </c>
      <c r="B388" s="4" t="inlineStr">
        <is>
          <t>Pollo</t>
        </is>
      </c>
      <c r="C388" s="4" t="inlineStr">
        <is>
          <t>Agro Mexico</t>
        </is>
      </c>
      <c r="D388" s="4" t="n">
        <v>1011150</v>
      </c>
      <c r="E388" s="4" t="inlineStr">
        <is>
          <t>PO Tru-Ctro Ala Mex@ Cj 9k AS</t>
        </is>
      </c>
      <c r="F388" s="4" t="inlineStr">
        <is>
          <t>Ala</t>
        </is>
      </c>
      <c r="G388" s="4" t="inlineStr">
        <is>
          <t>agro mexico1011150</t>
        </is>
      </c>
      <c r="H388" s="9" t="n">
        <v>40014</v>
      </c>
      <c r="I388" t="n">
        <v>0</v>
      </c>
      <c r="J388" t="n">
        <v>24</v>
      </c>
      <c r="K388" s="15" t="n">
        <v>0</v>
      </c>
      <c r="L388">
        <f>J388 * K388</f>
        <v/>
      </c>
      <c r="M388" s="15" t="n">
        <v>0</v>
      </c>
      <c r="N388">
        <f>M388 * H388</f>
        <v/>
      </c>
    </row>
    <row r="389">
      <c r="A389" s="4" t="inlineStr">
        <is>
          <t>02.2023</t>
        </is>
      </c>
      <c r="B389" s="4" t="inlineStr">
        <is>
          <t>Pollo</t>
        </is>
      </c>
      <c r="C389" s="4" t="inlineStr">
        <is>
          <t>Agro Mexico</t>
        </is>
      </c>
      <c r="D389" s="4" t="n">
        <v>1011151</v>
      </c>
      <c r="E389" s="4" t="inlineStr">
        <is>
          <t>PO File Mex@ Cj 9k AS</t>
        </is>
      </c>
      <c r="F389" s="4" t="inlineStr">
        <is>
          <t>Filete</t>
        </is>
      </c>
      <c r="G389" s="4" t="inlineStr">
        <is>
          <t>agro mexico1011151</t>
        </is>
      </c>
      <c r="H389" s="9" t="n">
        <v>40014</v>
      </c>
      <c r="I389" t="n">
        <v>0</v>
      </c>
      <c r="J389" t="n">
        <v>24</v>
      </c>
      <c r="K389" s="15" t="n">
        <v>0</v>
      </c>
      <c r="L389">
        <f>J389 * K389</f>
        <v/>
      </c>
      <c r="M389" s="15" t="n">
        <v>0</v>
      </c>
      <c r="N389">
        <f>M389 * H389</f>
        <v/>
      </c>
    </row>
    <row r="390">
      <c r="A390" s="4" t="inlineStr">
        <is>
          <t>02.2023</t>
        </is>
      </c>
      <c r="B390" s="4" t="inlineStr">
        <is>
          <t>Pollo</t>
        </is>
      </c>
      <c r="C390" s="4" t="inlineStr">
        <is>
          <t>Agro Mexico</t>
        </is>
      </c>
      <c r="D390" s="4" t="n">
        <v>1011611</v>
      </c>
      <c r="E390" s="4" t="inlineStr">
        <is>
          <t>PO PchDeh MEX@ Cj AS</t>
        </is>
      </c>
      <c r="F390" s="4" t="inlineStr">
        <is>
          <t>Pechuga Desh</t>
        </is>
      </c>
      <c r="G390" s="4" t="inlineStr">
        <is>
          <t>agro mexico1011611</t>
        </is>
      </c>
      <c r="H390" s="9" t="n">
        <v>0</v>
      </c>
      <c r="I390" t="n">
        <v>0</v>
      </c>
      <c r="J390" t="n">
        <v>24</v>
      </c>
      <c r="K390" s="15" t="n">
        <v>0</v>
      </c>
      <c r="L390">
        <f>J390 * K390</f>
        <v/>
      </c>
      <c r="M390" s="15" t="n">
        <v>0</v>
      </c>
      <c r="N390">
        <f>M390 * H390</f>
        <v/>
      </c>
    </row>
    <row r="391">
      <c r="A391" s="4" t="inlineStr">
        <is>
          <t>02.2023</t>
        </is>
      </c>
      <c r="B391" s="4" t="inlineStr">
        <is>
          <t>Pollo</t>
        </is>
      </c>
      <c r="C391" s="4" t="inlineStr">
        <is>
          <t>Agro Mexico</t>
        </is>
      </c>
      <c r="D391" s="4" t="n">
        <v>1011614</v>
      </c>
      <c r="E391" s="4" t="inlineStr">
        <is>
          <t>PO PchDeh Random Mr MEX@ Cj 20k AS</t>
        </is>
      </c>
      <c r="F391" s="4" t="inlineStr">
        <is>
          <t>Pechuga Desh</t>
        </is>
      </c>
      <c r="G391" s="4" t="inlineStr">
        <is>
          <t>agro mexico1011614</t>
        </is>
      </c>
      <c r="H391" s="9" t="n">
        <v>39908</v>
      </c>
      <c r="I391" t="n">
        <v>0</v>
      </c>
      <c r="J391" t="n">
        <v>24</v>
      </c>
      <c r="K391" s="15" t="n">
        <v>0</v>
      </c>
      <c r="L391">
        <f>J391 * K391</f>
        <v/>
      </c>
      <c r="M391" s="15" t="n">
        <v>0</v>
      </c>
      <c r="N391">
        <f>M391 * H391</f>
        <v/>
      </c>
    </row>
    <row r="392">
      <c r="A392" s="4" t="inlineStr">
        <is>
          <t>02.2023</t>
        </is>
      </c>
      <c r="B392" s="4" t="inlineStr">
        <is>
          <t>Pollo</t>
        </is>
      </c>
      <c r="C392" s="4" t="inlineStr">
        <is>
          <t>Agro Mexico</t>
        </is>
      </c>
      <c r="D392" s="4" t="n">
        <v>1011748</v>
      </c>
      <c r="E392" s="4" t="inlineStr">
        <is>
          <t>PO PchDeh &gt;170 NMr@ Cj 10k AS</t>
        </is>
      </c>
      <c r="F392" s="4" t="inlineStr">
        <is>
          <t>Pechuga Desh</t>
        </is>
      </c>
      <c r="G392" s="4" t="inlineStr">
        <is>
          <t>agro mexico1011748</t>
        </is>
      </c>
      <c r="H392" s="9" t="n">
        <v>0</v>
      </c>
      <c r="I392" t="n">
        <v>0</v>
      </c>
      <c r="J392" t="n">
        <v>24</v>
      </c>
      <c r="K392" s="15" t="n">
        <v>0</v>
      </c>
      <c r="L392">
        <f>J392 * K392</f>
        <v/>
      </c>
      <c r="M392" s="15" t="n">
        <v>0</v>
      </c>
      <c r="N392">
        <f>M392 * H392</f>
        <v/>
      </c>
    </row>
    <row r="393">
      <c r="A393" s="4" t="inlineStr">
        <is>
          <t>02.2023</t>
        </is>
      </c>
      <c r="B393" s="4" t="inlineStr">
        <is>
          <t>Pollo</t>
        </is>
      </c>
      <c r="C393" s="4" t="inlineStr">
        <is>
          <t>Agro Mexico</t>
        </is>
      </c>
      <c r="D393" s="4" t="n">
        <v>1012278</v>
      </c>
      <c r="E393" s="4" t="inlineStr">
        <is>
          <t>PO Tru Ala Mex@ Cj 9k AS</t>
        </is>
      </c>
      <c r="F393" s="4" t="inlineStr">
        <is>
          <t>Ala</t>
        </is>
      </c>
      <c r="G393" s="4" t="inlineStr">
        <is>
          <t>agro mexico1012278</t>
        </is>
      </c>
      <c r="H393" s="9" t="n">
        <v>0</v>
      </c>
      <c r="I393" t="n">
        <v>0</v>
      </c>
      <c r="J393" t="n">
        <v>24</v>
      </c>
      <c r="K393" s="15" t="n">
        <v>0</v>
      </c>
      <c r="L393">
        <f>J393 * K393</f>
        <v/>
      </c>
      <c r="M393" s="15" t="n">
        <v>0</v>
      </c>
      <c r="N393">
        <f>M393 * H393</f>
        <v/>
      </c>
    </row>
    <row r="394">
      <c r="A394" s="4" t="inlineStr">
        <is>
          <t>02.2023</t>
        </is>
      </c>
      <c r="B394" s="4" t="inlineStr">
        <is>
          <t>Pollo</t>
        </is>
      </c>
      <c r="C394" s="4" t="inlineStr">
        <is>
          <t>Agro Mexico</t>
        </is>
      </c>
      <c r="D394" s="4" t="n">
        <v>1012534</v>
      </c>
      <c r="E394" s="4" t="inlineStr">
        <is>
          <t>PO Pech c/h c/p Blo@ Cj 20k AS</t>
        </is>
      </c>
      <c r="F394" s="4" t="inlineStr">
        <is>
          <t>Pechuga</t>
        </is>
      </c>
      <c r="G394" s="4" t="inlineStr">
        <is>
          <t>agro mexico1012534</t>
        </is>
      </c>
      <c r="H394" s="9" t="n">
        <v>0</v>
      </c>
      <c r="I394" t="n">
        <v>0</v>
      </c>
      <c r="J394" t="n">
        <v>24</v>
      </c>
      <c r="K394" s="15" t="n">
        <v>0</v>
      </c>
      <c r="L394">
        <f>J394 * K394</f>
        <v/>
      </c>
      <c r="M394" s="15" t="n">
        <v>0</v>
      </c>
      <c r="N394">
        <f>M394 * H394</f>
        <v/>
      </c>
    </row>
    <row r="395">
      <c r="A395" s="4" t="inlineStr">
        <is>
          <t>02.2023</t>
        </is>
      </c>
      <c r="B395" s="4" t="inlineStr">
        <is>
          <t>Pollo</t>
        </is>
      </c>
      <c r="C395" s="4" t="inlineStr">
        <is>
          <t>Agro Mexico</t>
        </is>
      </c>
      <c r="D395" s="4" t="n">
        <v>1012725</v>
      </c>
      <c r="E395" s="4" t="inlineStr">
        <is>
          <t>PO File s/t 8x5 Mr@ Cj AS</t>
        </is>
      </c>
      <c r="F395" s="4" t="inlineStr">
        <is>
          <t>Filete</t>
        </is>
      </c>
      <c r="G395" s="4" t="inlineStr">
        <is>
          <t>agro mexico1012725</t>
        </is>
      </c>
      <c r="H395" s="9" t="n">
        <v>0</v>
      </c>
      <c r="I395" t="n">
        <v>0</v>
      </c>
      <c r="J395" t="n">
        <v>24</v>
      </c>
      <c r="K395" s="15" t="n">
        <v>0</v>
      </c>
      <c r="L395">
        <f>J395 * K395</f>
        <v/>
      </c>
      <c r="M395" s="15" t="n">
        <v>0</v>
      </c>
      <c r="N395">
        <f>M395 * H395</f>
        <v/>
      </c>
    </row>
    <row r="396">
      <c r="A396" s="4" t="inlineStr">
        <is>
          <t>02.2023</t>
        </is>
      </c>
      <c r="B396" s="4" t="inlineStr">
        <is>
          <t>Pollo</t>
        </is>
      </c>
      <c r="C396" s="4" t="inlineStr">
        <is>
          <t>Agro Mexico</t>
        </is>
      </c>
      <c r="D396" s="4" t="n">
        <v>1012764</v>
      </c>
      <c r="E396" s="4" t="inlineStr">
        <is>
          <t>PO Ppa Esp@ Bo Cj 20k AS</t>
        </is>
      </c>
      <c r="F396" s="4" t="inlineStr">
        <is>
          <t>Carne Recuperada</t>
        </is>
      </c>
      <c r="G396" s="4" t="inlineStr">
        <is>
          <t>agro mexico1012764</t>
        </is>
      </c>
      <c r="H396" s="9" t="n">
        <v>0</v>
      </c>
      <c r="I396" t="n">
        <v>0</v>
      </c>
      <c r="J396" t="n">
        <v>24</v>
      </c>
      <c r="K396" s="15" t="n">
        <v>0</v>
      </c>
      <c r="L396">
        <f>J396 * K396</f>
        <v/>
      </c>
      <c r="M396" s="15" t="n">
        <v>0</v>
      </c>
      <c r="N396">
        <f>M396 * H396</f>
        <v/>
      </c>
    </row>
    <row r="397">
      <c r="A397" s="4" t="inlineStr">
        <is>
          <t>02.2023</t>
        </is>
      </c>
      <c r="B397" s="4" t="inlineStr">
        <is>
          <t>Pollo</t>
        </is>
      </c>
      <c r="C397" s="4" t="inlineStr">
        <is>
          <t>Agro Mexico</t>
        </is>
      </c>
      <c r="D397" s="4" t="n">
        <v>1012796</v>
      </c>
      <c r="E397" s="4" t="inlineStr">
        <is>
          <t>PO Ala Puch Mex@ Cj 10k AS</t>
        </is>
      </c>
      <c r="F397" s="4" t="inlineStr">
        <is>
          <t>Ala</t>
        </is>
      </c>
      <c r="G397" s="4" t="inlineStr">
        <is>
          <t>agro mexico1012796</t>
        </is>
      </c>
      <c r="H397" s="9" t="n">
        <v>0</v>
      </c>
      <c r="I397" t="n">
        <v>0</v>
      </c>
      <c r="J397" t="n">
        <v>24</v>
      </c>
      <c r="K397" s="15" t="n">
        <v>0</v>
      </c>
      <c r="L397">
        <f>J397 * K397</f>
        <v/>
      </c>
      <c r="M397" s="15" t="n">
        <v>0</v>
      </c>
      <c r="N397">
        <f>M397 * H397</f>
        <v/>
      </c>
    </row>
    <row r="398">
      <c r="A398" s="4" t="inlineStr">
        <is>
          <t>02.2023</t>
        </is>
      </c>
      <c r="B398" s="4" t="inlineStr">
        <is>
          <t>Pollo</t>
        </is>
      </c>
      <c r="C398" s="4" t="inlineStr">
        <is>
          <t>Agro Sudamerica</t>
        </is>
      </c>
      <c r="D398" s="4" t="n">
        <v>1011421</v>
      </c>
      <c r="E398" s="4" t="inlineStr">
        <is>
          <t>PO Ppa Esp 50 Pim@ Cj 20k AS</t>
        </is>
      </c>
      <c r="F398" s="4" t="inlineStr">
        <is>
          <t>Carne Recuperada</t>
        </is>
      </c>
      <c r="G398" s="4" t="inlineStr">
        <is>
          <t>agro sudamerica1011421</t>
        </is>
      </c>
      <c r="H398" s="9" t="n">
        <v>287896.8</v>
      </c>
      <c r="I398" t="n">
        <v>0</v>
      </c>
      <c r="J398" t="n">
        <v>24</v>
      </c>
      <c r="K398" s="15" t="n">
        <v>0</v>
      </c>
      <c r="L398">
        <f>J398 * K398</f>
        <v/>
      </c>
      <c r="M398" s="15" t="n">
        <v>0</v>
      </c>
      <c r="N398">
        <f>M398 * H398</f>
        <v/>
      </c>
    </row>
    <row r="399">
      <c r="A399" s="4" t="inlineStr">
        <is>
          <t>02.2023</t>
        </is>
      </c>
      <c r="B399" s="4" t="inlineStr">
        <is>
          <t>Pollo</t>
        </is>
      </c>
      <c r="C399" s="4" t="inlineStr">
        <is>
          <t>Agro Sudamerica</t>
        </is>
      </c>
      <c r="D399" s="4" t="n">
        <v>1011558</v>
      </c>
      <c r="E399" s="4" t="inlineStr">
        <is>
          <t>PO Ppa Esp@ 2 blo x 10k Cj AS</t>
        </is>
      </c>
      <c r="F399" s="4" t="inlineStr">
        <is>
          <t>Carne Recuperada</t>
        </is>
      </c>
      <c r="G399" s="4" t="inlineStr">
        <is>
          <t>agro sudamerica1011558</t>
        </is>
      </c>
      <c r="H399" s="9" t="n">
        <v>48988.506</v>
      </c>
      <c r="I399" t="n">
        <v>0</v>
      </c>
      <c r="J399" t="n">
        <v>24</v>
      </c>
      <c r="K399" s="15" t="n">
        <v>0</v>
      </c>
      <c r="L399">
        <f>J399 * K399</f>
        <v/>
      </c>
      <c r="M399" s="15" t="n">
        <v>0</v>
      </c>
      <c r="N399">
        <f>M399 * H399</f>
        <v/>
      </c>
    </row>
    <row r="400">
      <c r="A400" s="4" t="inlineStr">
        <is>
          <t>02.2023</t>
        </is>
      </c>
      <c r="B400" s="4" t="inlineStr">
        <is>
          <t>Pollo</t>
        </is>
      </c>
      <c r="C400" s="4" t="inlineStr">
        <is>
          <t>Agro Sudamerica</t>
        </is>
      </c>
      <c r="D400" s="4" t="n">
        <v>1012208</v>
      </c>
      <c r="E400" s="4" t="inlineStr">
        <is>
          <t>GA S/m@ Bo Cj AS</t>
        </is>
      </c>
      <c r="F400" s="4" t="inlineStr">
        <is>
          <t>Reproductor</t>
        </is>
      </c>
      <c r="G400" s="4" t="inlineStr">
        <is>
          <t>agro sudamerica1012208</t>
        </is>
      </c>
      <c r="H400" s="9" t="n">
        <v>45785.892</v>
      </c>
      <c r="I400" t="n">
        <v>0</v>
      </c>
      <c r="J400" t="n">
        <v>24</v>
      </c>
      <c r="K400" s="15" t="n">
        <v>0</v>
      </c>
      <c r="L400">
        <f>J400 * K400</f>
        <v/>
      </c>
      <c r="M400" s="15" t="n">
        <v>0</v>
      </c>
      <c r="N400">
        <f>M400 * H400</f>
        <v/>
      </c>
    </row>
    <row r="401">
      <c r="A401" s="4" t="inlineStr">
        <is>
          <t>02.2023</t>
        </is>
      </c>
      <c r="B401" s="4" t="inlineStr">
        <is>
          <t>Pollo</t>
        </is>
      </c>
      <c r="C401" s="4" t="inlineStr">
        <is>
          <t>Agrosuper Asia</t>
        </is>
      </c>
      <c r="D401" s="4" t="n">
        <v>1012612</v>
      </c>
      <c r="E401" s="4" t="inlineStr">
        <is>
          <t>PO Ppa Esp Blo@ Bo Cj 20k AS</t>
        </is>
      </c>
      <c r="F401" s="4" t="inlineStr">
        <is>
          <t>Carne Recuperada</t>
        </is>
      </c>
      <c r="G401" s="4" t="inlineStr">
        <is>
          <t>agrosuper asia1012612</t>
        </is>
      </c>
      <c r="H401" s="9" t="n">
        <v>45226.556</v>
      </c>
      <c r="I401" t="n">
        <v>0</v>
      </c>
      <c r="J401" t="n">
        <v>24</v>
      </c>
      <c r="K401" s="15" t="n">
        <v>0</v>
      </c>
      <c r="L401">
        <f>J401 * K401</f>
        <v/>
      </c>
      <c r="M401" s="15" t="n">
        <v>0</v>
      </c>
      <c r="N401">
        <f>M401 * H401</f>
        <v/>
      </c>
    </row>
    <row r="402">
      <c r="A402" s="4" t="inlineStr">
        <is>
          <t>02.2023</t>
        </is>
      </c>
      <c r="B402" s="4" t="inlineStr">
        <is>
          <t>Pollo</t>
        </is>
      </c>
      <c r="C402" s="4" t="inlineStr">
        <is>
          <t>Agrosuper Shanghai</t>
        </is>
      </c>
      <c r="D402" s="4" t="n">
        <v>1011417</v>
      </c>
      <c r="E402" s="4" t="inlineStr">
        <is>
          <t>PO Ala Ctro NMr 4x5@ Bo Cj 20k AS</t>
        </is>
      </c>
      <c r="F402" s="4" t="inlineStr">
        <is>
          <t>Ala</t>
        </is>
      </c>
      <c r="G402" s="4" t="inlineStr">
        <is>
          <t>agrosuper shanghai1011417</t>
        </is>
      </c>
      <c r="H402" s="9" t="n">
        <v>0</v>
      </c>
      <c r="I402" t="n">
        <v>0</v>
      </c>
      <c r="J402" t="n">
        <v>24</v>
      </c>
      <c r="K402" s="15" t="n">
        <v>0</v>
      </c>
      <c r="L402">
        <f>J402 * K402</f>
        <v/>
      </c>
      <c r="M402" s="15" t="n">
        <v>0</v>
      </c>
      <c r="N402">
        <f>M402 * H402</f>
        <v/>
      </c>
    </row>
    <row r="403">
      <c r="A403" s="4" t="inlineStr">
        <is>
          <t>02.2023</t>
        </is>
      </c>
      <c r="B403" s="4" t="inlineStr">
        <is>
          <t>Pollo</t>
        </is>
      </c>
      <c r="C403" s="4" t="inlineStr">
        <is>
          <t>Agrosuper Shanghai</t>
        </is>
      </c>
      <c r="D403" s="4" t="n">
        <v>1011586</v>
      </c>
      <c r="E403" s="4" t="inlineStr">
        <is>
          <t>PO Ala Media B 4x10@ Cj 20k AS</t>
        </is>
      </c>
      <c r="F403" s="4" t="inlineStr">
        <is>
          <t>Ala</t>
        </is>
      </c>
      <c r="G403" s="4" t="inlineStr">
        <is>
          <t>agrosuper shanghai1011586</t>
        </is>
      </c>
      <c r="H403" s="9" t="n">
        <v>79816</v>
      </c>
      <c r="I403" t="n">
        <v>0</v>
      </c>
      <c r="J403" t="n">
        <v>24</v>
      </c>
      <c r="K403" s="15" t="n">
        <v>0</v>
      </c>
      <c r="L403">
        <f>J403 * K403</f>
        <v/>
      </c>
      <c r="M403" s="15" t="n">
        <v>0</v>
      </c>
      <c r="N403">
        <f>M403 * H403</f>
        <v/>
      </c>
    </row>
    <row r="404">
      <c r="A404" s="4" t="inlineStr">
        <is>
          <t>02.2023</t>
        </is>
      </c>
      <c r="B404" s="4" t="inlineStr">
        <is>
          <t>Pollo</t>
        </is>
      </c>
      <c r="C404" s="4" t="inlineStr">
        <is>
          <t>Agrosuper Shanghai</t>
        </is>
      </c>
      <c r="D404" s="4" t="n">
        <v>1011967</v>
      </c>
      <c r="E404" s="4" t="inlineStr">
        <is>
          <t>PO Garra J@ Bo Cj 20k AS</t>
        </is>
      </c>
      <c r="F404" s="4" t="inlineStr">
        <is>
          <t>Patas</t>
        </is>
      </c>
      <c r="G404" s="4" t="inlineStr">
        <is>
          <t>agrosuper shanghai1011967</t>
        </is>
      </c>
      <c r="H404" s="9" t="n">
        <v>0</v>
      </c>
      <c r="I404" t="n">
        <v>0</v>
      </c>
      <c r="J404" t="n">
        <v>24</v>
      </c>
      <c r="K404" s="15" t="n">
        <v>0</v>
      </c>
      <c r="L404">
        <f>J404 * K404</f>
        <v/>
      </c>
      <c r="M404" s="15" t="n">
        <v>0</v>
      </c>
      <c r="N404">
        <f>M404 * H404</f>
        <v/>
      </c>
    </row>
    <row r="405">
      <c r="A405" s="4" t="inlineStr">
        <is>
          <t>02.2023</t>
        </is>
      </c>
      <c r="B405" s="4" t="inlineStr">
        <is>
          <t>Pollo</t>
        </is>
      </c>
      <c r="C405" s="4" t="inlineStr">
        <is>
          <t>Agrosuper Shanghai</t>
        </is>
      </c>
      <c r="D405" s="4" t="n">
        <v>1011968</v>
      </c>
      <c r="E405" s="4" t="inlineStr">
        <is>
          <t>PO Garra L A@ Bo Cj 20k AS</t>
        </is>
      </c>
      <c r="F405" s="4" t="inlineStr">
        <is>
          <t>Patas</t>
        </is>
      </c>
      <c r="G405" s="4" t="inlineStr">
        <is>
          <t>agrosuper shanghai1011968</t>
        </is>
      </c>
      <c r="H405" s="9" t="n">
        <v>27960</v>
      </c>
      <c r="I405" t="n">
        <v>0</v>
      </c>
      <c r="J405" t="n">
        <v>24</v>
      </c>
      <c r="K405" s="15" t="n">
        <v>0</v>
      </c>
      <c r="L405">
        <f>J405 * K405</f>
        <v/>
      </c>
      <c r="M405" s="15" t="n">
        <v>0</v>
      </c>
      <c r="N405">
        <f>M405 * H405</f>
        <v/>
      </c>
    </row>
    <row r="406">
      <c r="A406" s="4" t="inlineStr">
        <is>
          <t>02.2023</t>
        </is>
      </c>
      <c r="B406" s="4" t="inlineStr">
        <is>
          <t>Pollo</t>
        </is>
      </c>
      <c r="C406" s="4" t="inlineStr">
        <is>
          <t>Agrosuper Shanghai</t>
        </is>
      </c>
      <c r="D406" s="4" t="n">
        <v>1011969</v>
      </c>
      <c r="E406" s="4" t="inlineStr">
        <is>
          <t>PO Garra L B@ Bo Cj 20k AS</t>
        </is>
      </c>
      <c r="F406" s="4" t="inlineStr">
        <is>
          <t>Patas</t>
        </is>
      </c>
      <c r="G406" s="4" t="inlineStr">
        <is>
          <t>agrosuper shanghai1011969</t>
        </is>
      </c>
      <c r="H406" s="9" t="n">
        <v>48000</v>
      </c>
      <c r="I406" t="n">
        <v>0</v>
      </c>
      <c r="J406" t="n">
        <v>24</v>
      </c>
      <c r="K406" s="15" t="n">
        <v>0</v>
      </c>
      <c r="L406">
        <f>J406 * K406</f>
        <v/>
      </c>
      <c r="M406" s="15" t="n">
        <v>0</v>
      </c>
      <c r="N406">
        <f>M406 * H406</f>
        <v/>
      </c>
    </row>
    <row r="407">
      <c r="A407" s="4" t="inlineStr">
        <is>
          <t>02.2023</t>
        </is>
      </c>
      <c r="B407" s="4" t="inlineStr">
        <is>
          <t>Pollo</t>
        </is>
      </c>
      <c r="C407" s="4" t="inlineStr">
        <is>
          <t>Agrosuper Shanghai</t>
        </is>
      </c>
      <c r="D407" s="4" t="n">
        <v>1012005</v>
      </c>
      <c r="E407" s="4" t="inlineStr">
        <is>
          <t>PO Garra IQF@ Bo Cj AS</t>
        </is>
      </c>
      <c r="F407" s="4" t="inlineStr">
        <is>
          <t>Patas</t>
        </is>
      </c>
      <c r="G407" s="4" t="inlineStr">
        <is>
          <t>agrosuper shanghai1012005</t>
        </is>
      </c>
      <c r="H407" s="9" t="n">
        <v>0</v>
      </c>
      <c r="I407" t="n">
        <v>0</v>
      </c>
      <c r="J407" t="n">
        <v>24</v>
      </c>
      <c r="K407" s="15" t="n">
        <v>0</v>
      </c>
      <c r="L407">
        <f>J407 * K407</f>
        <v/>
      </c>
      <c r="M407" s="15" t="n">
        <v>0</v>
      </c>
      <c r="N407">
        <f>M407 * H407</f>
        <v/>
      </c>
    </row>
    <row r="408">
      <c r="A408" s="4" t="inlineStr">
        <is>
          <t>02.2023</t>
        </is>
      </c>
      <c r="B408" s="4" t="inlineStr">
        <is>
          <t>Pollo</t>
        </is>
      </c>
      <c r="C408" s="4" t="inlineStr">
        <is>
          <t>Agrosuper Shanghai</t>
        </is>
      </c>
      <c r="D408" s="4" t="n">
        <v>1012218</v>
      </c>
      <c r="E408" s="4" t="inlineStr">
        <is>
          <t>PO Ala Media 1k@ Cj 20k AS</t>
        </is>
      </c>
      <c r="F408" s="4" t="inlineStr">
        <is>
          <t>Ala</t>
        </is>
      </c>
      <c r="G408" s="4" t="inlineStr">
        <is>
          <t>agrosuper shanghai1012218</t>
        </is>
      </c>
      <c r="H408" s="9" t="n">
        <v>0</v>
      </c>
      <c r="I408" t="n">
        <v>0</v>
      </c>
      <c r="J408" t="n">
        <v>24</v>
      </c>
      <c r="K408" s="15" t="n">
        <v>0</v>
      </c>
      <c r="L408">
        <f>J408 * K408</f>
        <v/>
      </c>
      <c r="M408" s="15" t="n">
        <v>0</v>
      </c>
      <c r="N408">
        <f>M408 * H408</f>
        <v/>
      </c>
    </row>
    <row r="409">
      <c r="A409" s="4" t="inlineStr">
        <is>
          <t>02.2023</t>
        </is>
      </c>
      <c r="B409" s="4" t="inlineStr">
        <is>
          <t>Pollo</t>
        </is>
      </c>
      <c r="C409" s="4" t="inlineStr">
        <is>
          <t>Agrosuper Shanghai</t>
        </is>
      </c>
      <c r="D409" s="4" t="n">
        <v>1012275</v>
      </c>
      <c r="E409" s="4" t="inlineStr">
        <is>
          <t>PO Tru Ala 4x10 NMr@ Bo Cj 20k AS</t>
        </is>
      </c>
      <c r="F409" s="4" t="inlineStr">
        <is>
          <t>Ala</t>
        </is>
      </c>
      <c r="G409" s="4" t="inlineStr">
        <is>
          <t>agrosuper shanghai1012275</t>
        </is>
      </c>
      <c r="H409" s="9" t="n">
        <v>0</v>
      </c>
      <c r="I409" t="n">
        <v>0</v>
      </c>
      <c r="J409" t="n">
        <v>24</v>
      </c>
      <c r="K409" s="15" t="n">
        <v>0</v>
      </c>
      <c r="L409">
        <f>J409 * K409</f>
        <v/>
      </c>
      <c r="M409" s="15" t="n">
        <v>0</v>
      </c>
      <c r="N409">
        <f>M409 * H409</f>
        <v/>
      </c>
    </row>
    <row r="410">
      <c r="A410" s="4" t="inlineStr">
        <is>
          <t>02.2023</t>
        </is>
      </c>
      <c r="B410" s="4" t="inlineStr">
        <is>
          <t>Pollo</t>
        </is>
      </c>
      <c r="C410" s="4" t="inlineStr">
        <is>
          <t>Agrosuper Shanghai</t>
        </is>
      </c>
      <c r="D410" s="4" t="n">
        <v>1012434</v>
      </c>
      <c r="E410" s="4" t="inlineStr">
        <is>
          <t>PO Pta Ala@ Cj 20k AS</t>
        </is>
      </c>
      <c r="F410" s="4" t="inlineStr">
        <is>
          <t>Ala</t>
        </is>
      </c>
      <c r="G410" s="4" t="inlineStr">
        <is>
          <t>agrosuper shanghai1012434</t>
        </is>
      </c>
      <c r="H410" s="9" t="n">
        <v>0</v>
      </c>
      <c r="I410" t="n">
        <v>0</v>
      </c>
      <c r="J410" t="n">
        <v>24</v>
      </c>
      <c r="K410" s="15" t="n">
        <v>0</v>
      </c>
      <c r="L410">
        <f>J410 * K410</f>
        <v/>
      </c>
      <c r="M410" s="15" t="n">
        <v>0</v>
      </c>
      <c r="N410">
        <f>M410 * H410</f>
        <v/>
      </c>
    </row>
    <row r="411">
      <c r="A411" s="4" t="inlineStr">
        <is>
          <t>02.2023</t>
        </is>
      </c>
      <c r="B411" s="4" t="inlineStr">
        <is>
          <t>Pollo</t>
        </is>
      </c>
      <c r="C411" s="4" t="inlineStr">
        <is>
          <t>Agrosuper Shanghai</t>
        </is>
      </c>
      <c r="D411" s="4" t="n">
        <v>1012448</v>
      </c>
      <c r="E411" s="4" t="inlineStr">
        <is>
          <t>PO Garra Economy@ Cj 20k AS</t>
        </is>
      </c>
      <c r="F411" s="4" t="inlineStr">
        <is>
          <t>Patas</t>
        </is>
      </c>
      <c r="G411" s="4" t="inlineStr">
        <is>
          <t>agrosuper shanghai1012448</t>
        </is>
      </c>
      <c r="H411" s="9" t="n">
        <v>48000</v>
      </c>
      <c r="I411" t="n">
        <v>0</v>
      </c>
      <c r="J411" t="n">
        <v>24</v>
      </c>
      <c r="K411" s="15" t="n">
        <v>0</v>
      </c>
      <c r="L411">
        <f>J411 * K411</f>
        <v/>
      </c>
      <c r="M411" s="15" t="n">
        <v>0</v>
      </c>
      <c r="N411">
        <f>M411 * H411</f>
        <v/>
      </c>
    </row>
    <row r="412">
      <c r="A412" s="4" t="inlineStr">
        <is>
          <t>02.2023</t>
        </is>
      </c>
      <c r="B412" s="4" t="inlineStr">
        <is>
          <t>Pollo</t>
        </is>
      </c>
      <c r="C412" s="4" t="inlineStr">
        <is>
          <t>Agrosuper Shanghai</t>
        </is>
      </c>
      <c r="D412" s="4" t="n">
        <v>1012451</v>
      </c>
      <c r="E412" s="4" t="inlineStr">
        <is>
          <t>PO Ala Media@ Cj 15k AS</t>
        </is>
      </c>
      <c r="F412" s="4" t="inlineStr">
        <is>
          <t>Ala</t>
        </is>
      </c>
      <c r="G412" s="4" t="inlineStr">
        <is>
          <t>agrosuper shanghai1012451</t>
        </is>
      </c>
      <c r="H412" s="9" t="n">
        <v>43740</v>
      </c>
      <c r="I412" t="n">
        <v>0</v>
      </c>
      <c r="J412" t="n">
        <v>24</v>
      </c>
      <c r="K412" s="15" t="n">
        <v>0</v>
      </c>
      <c r="L412">
        <f>J412 * K412</f>
        <v/>
      </c>
      <c r="M412" s="15" t="n">
        <v>0</v>
      </c>
      <c r="N412">
        <f>M412 * H412</f>
        <v/>
      </c>
    </row>
    <row r="413">
      <c r="A413" s="4" t="inlineStr">
        <is>
          <t>02.2023</t>
        </is>
      </c>
      <c r="B413" s="4" t="inlineStr">
        <is>
          <t>Pollo</t>
        </is>
      </c>
      <c r="C413" s="4" t="inlineStr">
        <is>
          <t>Agrosuper Shanghai</t>
        </is>
      </c>
      <c r="D413" s="4" t="n">
        <v>1012452</v>
      </c>
      <c r="E413" s="4" t="inlineStr">
        <is>
          <t>PO Ala Media Grado B@ Cj AS</t>
        </is>
      </c>
      <c r="F413" s="4" t="inlineStr">
        <is>
          <t>Ala</t>
        </is>
      </c>
      <c r="G413" s="4" t="inlineStr">
        <is>
          <t>agrosuper shanghai1012452</t>
        </is>
      </c>
      <c r="H413" s="9" t="n">
        <v>0</v>
      </c>
      <c r="I413" t="n">
        <v>0</v>
      </c>
      <c r="J413" t="n">
        <v>24</v>
      </c>
      <c r="K413" s="15" t="n">
        <v>0</v>
      </c>
      <c r="L413">
        <f>J413 * K413</f>
        <v/>
      </c>
      <c r="M413" s="15" t="n">
        <v>0</v>
      </c>
      <c r="N413">
        <f>M413 * H413</f>
        <v/>
      </c>
    </row>
    <row r="414">
      <c r="A414" s="4" t="inlineStr">
        <is>
          <t>02.2023</t>
        </is>
      </c>
      <c r="B414" s="4" t="inlineStr">
        <is>
          <t>Pollo</t>
        </is>
      </c>
      <c r="C414" s="4" t="inlineStr">
        <is>
          <t>Agrosuper Shanghai</t>
        </is>
      </c>
      <c r="D414" s="4" t="n">
        <v>1012453</v>
      </c>
      <c r="E414" s="4" t="inlineStr">
        <is>
          <t>PO Ala Media IQF@ Cj 18k AS</t>
        </is>
      </c>
      <c r="F414" s="4" t="inlineStr">
        <is>
          <t>Ala</t>
        </is>
      </c>
      <c r="G414" s="4" t="inlineStr">
        <is>
          <t>agrosuper shanghai1012453</t>
        </is>
      </c>
      <c r="H414" s="9" t="n">
        <v>1997.6</v>
      </c>
      <c r="I414" t="n">
        <v>0</v>
      </c>
      <c r="J414" t="n">
        <v>24</v>
      </c>
      <c r="K414" s="15" t="n">
        <v>0</v>
      </c>
      <c r="L414">
        <f>J414 * K414</f>
        <v/>
      </c>
      <c r="M414" s="15" t="n">
        <v>0</v>
      </c>
      <c r="N414">
        <f>M414 * H414</f>
        <v/>
      </c>
    </row>
    <row r="415">
      <c r="A415" s="4" t="inlineStr">
        <is>
          <t>02.2023</t>
        </is>
      </c>
      <c r="B415" s="4" t="inlineStr">
        <is>
          <t>Pollo</t>
        </is>
      </c>
      <c r="C415" s="4" t="inlineStr">
        <is>
          <t>Agrosuper Shanghai</t>
        </is>
      </c>
      <c r="D415" s="4" t="n">
        <v>1012455</v>
      </c>
      <c r="E415" s="4" t="inlineStr">
        <is>
          <t>PO Ctro Pta Ala Choice@ Cj 20k AS</t>
        </is>
      </c>
      <c r="F415" s="4" t="inlineStr">
        <is>
          <t>Ala</t>
        </is>
      </c>
      <c r="G415" s="4" t="inlineStr">
        <is>
          <t>agrosuper shanghai1012455</t>
        </is>
      </c>
      <c r="H415" s="9" t="n">
        <v>0</v>
      </c>
      <c r="I415" t="n">
        <v>0</v>
      </c>
      <c r="J415" t="n">
        <v>24</v>
      </c>
      <c r="K415" s="15" t="n">
        <v>0</v>
      </c>
      <c r="L415">
        <f>J415 * K415</f>
        <v/>
      </c>
      <c r="M415" s="15" t="n">
        <v>0</v>
      </c>
      <c r="N415">
        <f>M415 * H415</f>
        <v/>
      </c>
    </row>
    <row r="416">
      <c r="A416" s="4" t="inlineStr">
        <is>
          <t>02.2023</t>
        </is>
      </c>
      <c r="B416" s="4" t="inlineStr">
        <is>
          <t>Pollo</t>
        </is>
      </c>
      <c r="C416" s="4" t="inlineStr">
        <is>
          <t>Agrosuper Shanghai</t>
        </is>
      </c>
      <c r="D416" s="4" t="n">
        <v>1012502</v>
      </c>
      <c r="E416" s="4" t="inlineStr">
        <is>
          <t>PO Garra Large B@ Cj 20k AS</t>
        </is>
      </c>
      <c r="F416" s="4" t="inlineStr">
        <is>
          <t>Patas</t>
        </is>
      </c>
      <c r="G416" s="4" t="inlineStr">
        <is>
          <t>agrosuper shanghai1012502</t>
        </is>
      </c>
      <c r="H416" s="9" t="n">
        <v>47440</v>
      </c>
      <c r="I416" t="n">
        <v>0</v>
      </c>
      <c r="J416" t="n">
        <v>24</v>
      </c>
      <c r="K416" s="15" t="n">
        <v>0</v>
      </c>
      <c r="L416">
        <f>J416 * K416</f>
        <v/>
      </c>
      <c r="M416" s="15" t="n">
        <v>0</v>
      </c>
      <c r="N416">
        <f>M416 * H416</f>
        <v/>
      </c>
    </row>
    <row r="417">
      <c r="A417" s="4" t="inlineStr">
        <is>
          <t>02.2023</t>
        </is>
      </c>
      <c r="B417" s="4" t="inlineStr">
        <is>
          <t>Pollo</t>
        </is>
      </c>
      <c r="C417" s="4" t="inlineStr">
        <is>
          <t>Agrosuper Shanghai</t>
        </is>
      </c>
      <c r="D417" s="4" t="n">
        <v>1012503</v>
      </c>
      <c r="E417" s="4" t="inlineStr">
        <is>
          <t>PO Garra M B@ Cj 20k AS</t>
        </is>
      </c>
      <c r="F417" s="4" t="inlineStr">
        <is>
          <t>Patas</t>
        </is>
      </c>
      <c r="G417" s="4" t="inlineStr">
        <is>
          <t>agrosuper shanghai1012503</t>
        </is>
      </c>
      <c r="H417" s="9" t="n">
        <v>0</v>
      </c>
      <c r="I417" t="n">
        <v>0</v>
      </c>
      <c r="J417" t="n">
        <v>24</v>
      </c>
      <c r="K417" s="15" t="n">
        <v>0</v>
      </c>
      <c r="L417">
        <f>J417 * K417</f>
        <v/>
      </c>
      <c r="M417" s="15" t="n">
        <v>0</v>
      </c>
      <c r="N417">
        <f>M417 * H417</f>
        <v/>
      </c>
    </row>
    <row r="418">
      <c r="A418" s="4" t="inlineStr">
        <is>
          <t>02.2023</t>
        </is>
      </c>
      <c r="B418" s="4" t="inlineStr">
        <is>
          <t>Pollo</t>
        </is>
      </c>
      <c r="C418" s="4" t="inlineStr">
        <is>
          <t>Agrosuper Shanghai</t>
        </is>
      </c>
      <c r="D418" s="4" t="n">
        <v>1012504</v>
      </c>
      <c r="E418" s="4" t="inlineStr">
        <is>
          <t>PO Garra Economy@ Cj 20k AS</t>
        </is>
      </c>
      <c r="F418" s="4" t="inlineStr">
        <is>
          <t>Patas</t>
        </is>
      </c>
      <c r="G418" s="4" t="inlineStr">
        <is>
          <t>agrosuper shanghai1012504</t>
        </is>
      </c>
      <c r="H418" s="9" t="n">
        <v>48000</v>
      </c>
      <c r="I418" t="n">
        <v>0</v>
      </c>
      <c r="J418" t="n">
        <v>24</v>
      </c>
      <c r="K418" s="15" t="n">
        <v>0</v>
      </c>
      <c r="L418">
        <f>J418 * K418</f>
        <v/>
      </c>
      <c r="M418" s="15" t="n">
        <v>0</v>
      </c>
      <c r="N418">
        <f>M418 * H418</f>
        <v/>
      </c>
    </row>
    <row r="419">
      <c r="A419" s="4" t="inlineStr">
        <is>
          <t>02.2023</t>
        </is>
      </c>
      <c r="B419" s="4" t="inlineStr">
        <is>
          <t>Pollo</t>
        </is>
      </c>
      <c r="C419" s="4" t="inlineStr">
        <is>
          <t>Agrosuper Shanghai</t>
        </is>
      </c>
      <c r="D419" s="4" t="n">
        <v>1012525</v>
      </c>
      <c r="E419" s="4" t="inlineStr">
        <is>
          <t>PO Garra J@ Bo Cj 20k AS</t>
        </is>
      </c>
      <c r="F419" s="4" t="inlineStr">
        <is>
          <t>Patas</t>
        </is>
      </c>
      <c r="G419" s="4" t="inlineStr">
        <is>
          <t>agrosuper shanghai1012525</t>
        </is>
      </c>
      <c r="H419" s="9" t="n">
        <v>0</v>
      </c>
      <c r="I419" t="n">
        <v>0</v>
      </c>
      <c r="J419" t="n">
        <v>24</v>
      </c>
      <c r="K419" s="15" t="n">
        <v>0</v>
      </c>
      <c r="L419">
        <f>J419 * K419</f>
        <v/>
      </c>
      <c r="M419" s="15" t="n">
        <v>0</v>
      </c>
      <c r="N419">
        <f>M419 * H419</f>
        <v/>
      </c>
    </row>
    <row r="420">
      <c r="A420" s="4" t="inlineStr">
        <is>
          <t>02.2023</t>
        </is>
      </c>
      <c r="B420" s="4" t="inlineStr">
        <is>
          <t>Pollo</t>
        </is>
      </c>
      <c r="C420" s="4" t="inlineStr">
        <is>
          <t>Agrosuper Shanghai</t>
        </is>
      </c>
      <c r="D420" s="4" t="n">
        <v>1012526</v>
      </c>
      <c r="E420" s="4" t="inlineStr">
        <is>
          <t>PO Garra L A@ Bo Cj 20k AS</t>
        </is>
      </c>
      <c r="F420" s="4" t="inlineStr">
        <is>
          <t>Patas</t>
        </is>
      </c>
      <c r="G420" s="4" t="inlineStr">
        <is>
          <t>agrosuper shanghai1012526</t>
        </is>
      </c>
      <c r="H420" s="9" t="n">
        <v>16240</v>
      </c>
      <c r="I420" t="n">
        <v>0</v>
      </c>
      <c r="J420" t="n">
        <v>24</v>
      </c>
      <c r="K420" s="15" t="n">
        <v>0</v>
      </c>
      <c r="L420">
        <f>J420 * K420</f>
        <v/>
      </c>
      <c r="M420" s="15" t="n">
        <v>0</v>
      </c>
      <c r="N420">
        <f>M420 * H420</f>
        <v/>
      </c>
    </row>
    <row r="421">
      <c r="A421" s="4" t="inlineStr">
        <is>
          <t>02.2023</t>
        </is>
      </c>
      <c r="B421" s="4" t="inlineStr">
        <is>
          <t>Pollo</t>
        </is>
      </c>
      <c r="C421" s="4" t="inlineStr">
        <is>
          <t>Agrosuper Shanghai</t>
        </is>
      </c>
      <c r="D421" s="4" t="n">
        <v>1012527</v>
      </c>
      <c r="E421" s="4" t="inlineStr">
        <is>
          <t>PO Garra M A@ Bo Cj 20k AS</t>
        </is>
      </c>
      <c r="F421" s="4" t="inlineStr">
        <is>
          <t>Patas</t>
        </is>
      </c>
      <c r="G421" s="4" t="inlineStr">
        <is>
          <t>agrosuper shanghai1012527</t>
        </is>
      </c>
      <c r="H421" s="9" t="n">
        <v>48000</v>
      </c>
      <c r="I421" t="n">
        <v>0</v>
      </c>
      <c r="J421" t="n">
        <v>24</v>
      </c>
      <c r="K421" s="15" t="n">
        <v>0</v>
      </c>
      <c r="L421">
        <f>J421 * K421</f>
        <v/>
      </c>
      <c r="M421" s="15" t="n">
        <v>0</v>
      </c>
      <c r="N421">
        <f>M421 * H421</f>
        <v/>
      </c>
    </row>
    <row r="422">
      <c r="A422" s="4" t="inlineStr">
        <is>
          <t>02.2023</t>
        </is>
      </c>
      <c r="B422" s="4" t="inlineStr">
        <is>
          <t>Pollo</t>
        </is>
      </c>
      <c r="C422" s="4" t="inlineStr">
        <is>
          <t>Agrosuper Shanghai</t>
        </is>
      </c>
      <c r="D422" s="4" t="n">
        <v>1012595</v>
      </c>
      <c r="E422" s="4" t="inlineStr">
        <is>
          <t>PO PchDeh@ Bo 16x1k Cj AS</t>
        </is>
      </c>
      <c r="F422" s="4" t="inlineStr">
        <is>
          <t>Pechuga Desh</t>
        </is>
      </c>
      <c r="G422" s="4" t="inlineStr">
        <is>
          <t>agrosuper shanghai1012595</t>
        </is>
      </c>
      <c r="H422" s="9" t="n">
        <v>0</v>
      </c>
      <c r="I422" t="n">
        <v>0</v>
      </c>
      <c r="J422" t="n">
        <v>24</v>
      </c>
      <c r="K422" s="15" t="n">
        <v>0</v>
      </c>
      <c r="L422">
        <f>J422 * K422</f>
        <v/>
      </c>
      <c r="M422" s="15" t="n">
        <v>0</v>
      </c>
      <c r="N422">
        <f>M422 * H422</f>
        <v/>
      </c>
    </row>
    <row r="423">
      <c r="A423" s="4" t="inlineStr">
        <is>
          <t>02.2023</t>
        </is>
      </c>
      <c r="B423" s="4" t="inlineStr">
        <is>
          <t>Pollo</t>
        </is>
      </c>
      <c r="C423" s="4" t="inlineStr">
        <is>
          <t>Agrosuper Shanghai</t>
        </is>
      </c>
      <c r="D423" s="4" t="n">
        <v>1012622</v>
      </c>
      <c r="E423" s="4" t="inlineStr">
        <is>
          <t>PO TruEnt Deh Tf@MUESTRA SAG</t>
        </is>
      </c>
      <c r="F423" s="4" t="inlineStr">
        <is>
          <t>Muestra</t>
        </is>
      </c>
      <c r="G423" s="4" t="inlineStr">
        <is>
          <t>agrosuper shanghai1012622</t>
        </is>
      </c>
      <c r="H423" s="9" t="n">
        <v>0</v>
      </c>
      <c r="I423" t="n">
        <v>0</v>
      </c>
      <c r="J423" t="n">
        <v>24</v>
      </c>
      <c r="K423" s="15" t="n">
        <v>0</v>
      </c>
      <c r="L423">
        <f>J423 * K423</f>
        <v/>
      </c>
      <c r="M423" s="15" t="n">
        <v>0</v>
      </c>
      <c r="N423">
        <f>M423 * H423</f>
        <v/>
      </c>
    </row>
    <row r="424">
      <c r="A424" s="4" t="inlineStr">
        <is>
          <t>02.2023</t>
        </is>
      </c>
      <c r="B424" s="4" t="inlineStr">
        <is>
          <t>Pollo</t>
        </is>
      </c>
      <c r="C424" s="4" t="inlineStr">
        <is>
          <t>Agrosuper Shanghai</t>
        </is>
      </c>
      <c r="D424" s="4" t="n">
        <v>1012681</v>
      </c>
      <c r="E424" s="4" t="inlineStr">
        <is>
          <t>PO Nudillo @ Cj 20Kg AS</t>
        </is>
      </c>
      <c r="F424" s="4" t="inlineStr">
        <is>
          <t>Subprod</t>
        </is>
      </c>
      <c r="G424" s="4" t="inlineStr">
        <is>
          <t>agrosuper shanghai1012681</t>
        </is>
      </c>
      <c r="H424" s="9" t="n">
        <v>48000</v>
      </c>
      <c r="I424" t="n">
        <v>0</v>
      </c>
      <c r="J424" t="n">
        <v>24</v>
      </c>
      <c r="K424" s="15" t="n">
        <v>0</v>
      </c>
      <c r="L424">
        <f>J424 * K424</f>
        <v/>
      </c>
      <c r="M424" s="15" t="n">
        <v>0</v>
      </c>
      <c r="N424">
        <f>M424 * H424</f>
        <v/>
      </c>
    </row>
    <row r="425">
      <c r="A425" s="4" t="inlineStr">
        <is>
          <t>02.2023</t>
        </is>
      </c>
      <c r="B425" s="4" t="inlineStr">
        <is>
          <t>Pollo</t>
        </is>
      </c>
      <c r="C425" s="4" t="inlineStr">
        <is>
          <t>Agrosuper Shanghai</t>
        </is>
      </c>
      <c r="D425" s="4" t="n">
        <v>1012823</v>
      </c>
      <c r="E425" s="4" t="inlineStr">
        <is>
          <t>PO Tru Desh BL @ Bo Cj 20kg AS</t>
        </is>
      </c>
      <c r="F425" s="4" t="inlineStr">
        <is>
          <t>Trutro Deshuesado</t>
        </is>
      </c>
      <c r="G425" s="4" t="inlineStr">
        <is>
          <t>agrosuper shanghai1012823</t>
        </is>
      </c>
      <c r="H425" s="9" t="n">
        <v>0</v>
      </c>
      <c r="I425" t="n">
        <v>0</v>
      </c>
      <c r="J425" t="n">
        <v>24</v>
      </c>
      <c r="K425" s="15" t="n">
        <v>0</v>
      </c>
      <c r="L425">
        <f>J425 * K425</f>
        <v/>
      </c>
      <c r="M425" s="15" t="n">
        <v>0</v>
      </c>
      <c r="N425">
        <f>M425 * H425</f>
        <v/>
      </c>
    </row>
    <row r="426">
      <c r="A426" s="4" t="inlineStr">
        <is>
          <t>02.2023</t>
        </is>
      </c>
      <c r="B426" s="4" t="inlineStr">
        <is>
          <t>Pollo</t>
        </is>
      </c>
      <c r="C426" s="4" t="inlineStr">
        <is>
          <t>Andes Asia</t>
        </is>
      </c>
      <c r="D426" s="4" t="n">
        <v>1012326</v>
      </c>
      <c r="E426" s="4" t="inlineStr">
        <is>
          <t>PO Corazon@Bo 12k Cj AS</t>
        </is>
      </c>
      <c r="F426" s="4" t="inlineStr">
        <is>
          <t>Menudencias</t>
        </is>
      </c>
      <c r="G426" s="4" t="inlineStr">
        <is>
          <t>andes asia1012326</t>
        </is>
      </c>
      <c r="H426" s="9" t="n">
        <v>0</v>
      </c>
      <c r="I426" t="n">
        <v>0</v>
      </c>
      <c r="J426" t="n">
        <v>24</v>
      </c>
      <c r="K426" s="15" t="n">
        <v>0</v>
      </c>
      <c r="L426">
        <f>J426 * K426</f>
        <v/>
      </c>
      <c r="M426" s="15" t="n">
        <v>0</v>
      </c>
      <c r="N426">
        <f>M426 * H426</f>
        <v/>
      </c>
    </row>
    <row r="427">
      <c r="A427" s="4" t="inlineStr">
        <is>
          <t>02.2023</t>
        </is>
      </c>
      <c r="B427" s="4" t="inlineStr">
        <is>
          <t>Cerdo</t>
        </is>
      </c>
      <c r="C427" s="4" t="inlineStr">
        <is>
          <t>Agro America</t>
        </is>
      </c>
      <c r="D427" s="4" t="n">
        <v>1020822</v>
      </c>
      <c r="E427" s="4" t="inlineStr">
        <is>
          <t>GO Resto Tira Hso@ Cj 20k AS</t>
        </is>
      </c>
      <c r="F427" s="4" t="inlineStr">
        <is>
          <t>Huesos</t>
        </is>
      </c>
      <c r="G427" s="4" t="inlineStr">
        <is>
          <t>agro america1020822</t>
        </is>
      </c>
      <c r="H427" s="9" t="n">
        <v>0</v>
      </c>
      <c r="I427" t="n">
        <v>0</v>
      </c>
      <c r="J427" t="n">
        <v>24</v>
      </c>
      <c r="K427" s="15" t="n">
        <v>0</v>
      </c>
      <c r="L427">
        <f>J427 * K427</f>
        <v/>
      </c>
      <c r="M427" s="15" t="n">
        <v>0</v>
      </c>
      <c r="N427">
        <f>M427 * H427</f>
        <v/>
      </c>
    </row>
    <row r="428">
      <c r="A428" s="4" t="inlineStr">
        <is>
          <t>02.2023</t>
        </is>
      </c>
      <c r="B428" s="4" t="inlineStr">
        <is>
          <t>Cerdo</t>
        </is>
      </c>
      <c r="C428" s="4" t="inlineStr">
        <is>
          <t>Agro America</t>
        </is>
      </c>
      <c r="D428" s="4" t="n">
        <v>1020828</v>
      </c>
      <c r="E428" s="4" t="inlineStr">
        <is>
          <t>GO BB Ribs 20-24 Oz@ Cj 10k AS</t>
        </is>
      </c>
      <c r="F428" s="4" t="inlineStr">
        <is>
          <t>Chuleta</t>
        </is>
      </c>
      <c r="G428" s="4" t="inlineStr">
        <is>
          <t>agro america1020828</t>
        </is>
      </c>
      <c r="H428" s="9" t="n">
        <v>0</v>
      </c>
      <c r="I428" t="n">
        <v>0</v>
      </c>
      <c r="J428" t="n">
        <v>24</v>
      </c>
      <c r="K428" s="15" t="n">
        <v>0</v>
      </c>
      <c r="L428">
        <f>J428 * K428</f>
        <v/>
      </c>
      <c r="M428" s="15" t="n">
        <v>0</v>
      </c>
      <c r="N428">
        <f>M428 * H428</f>
        <v/>
      </c>
    </row>
    <row r="429">
      <c r="A429" s="4" t="inlineStr">
        <is>
          <t>02.2023</t>
        </is>
      </c>
      <c r="B429" s="4" t="inlineStr">
        <is>
          <t>Cerdo</t>
        </is>
      </c>
      <c r="C429" s="4" t="inlineStr">
        <is>
          <t>Agro America</t>
        </is>
      </c>
      <c r="D429" s="4" t="n">
        <v>1021140</v>
      </c>
      <c r="E429" s="4" t="inlineStr">
        <is>
          <t>GO Chu Ctro@ Fi Cj 20k US</t>
        </is>
      </c>
      <c r="F429" s="4" t="inlineStr">
        <is>
          <t>Chuleta</t>
        </is>
      </c>
      <c r="G429" s="4" t="inlineStr">
        <is>
          <t>agro america1021140</t>
        </is>
      </c>
      <c r="H429" s="9" t="n">
        <v>0</v>
      </c>
      <c r="I429" t="n">
        <v>0</v>
      </c>
      <c r="J429" t="n">
        <v>24</v>
      </c>
      <c r="K429" s="15" t="n">
        <v>0</v>
      </c>
      <c r="L429">
        <f>J429 * K429</f>
        <v/>
      </c>
      <c r="M429" s="15" t="n">
        <v>0</v>
      </c>
      <c r="N429">
        <f>M429 * H429</f>
        <v/>
      </c>
    </row>
    <row r="430">
      <c r="A430" s="4" t="inlineStr">
        <is>
          <t>02.2023</t>
        </is>
      </c>
      <c r="B430" s="4" t="inlineStr">
        <is>
          <t>Cerdo</t>
        </is>
      </c>
      <c r="C430" s="4" t="inlineStr">
        <is>
          <t>Agro America</t>
        </is>
      </c>
      <c r="D430" s="4" t="n">
        <v>1021260</v>
      </c>
      <c r="E430" s="4" t="inlineStr">
        <is>
          <t>GO Estómago Crud@ Bo Cj 20k AS</t>
        </is>
      </c>
      <c r="F430" s="4" t="inlineStr">
        <is>
          <t>Subprod</t>
        </is>
      </c>
      <c r="G430" s="4" t="inlineStr">
        <is>
          <t>agro america1021260</t>
        </is>
      </c>
      <c r="H430" s="9" t="n">
        <v>0</v>
      </c>
      <c r="I430" t="n">
        <v>0</v>
      </c>
      <c r="J430" t="n">
        <v>24</v>
      </c>
      <c r="K430" s="15" t="n">
        <v>0</v>
      </c>
      <c r="L430">
        <f>J430 * K430</f>
        <v/>
      </c>
      <c r="M430" s="15" t="n">
        <v>0</v>
      </c>
      <c r="N430">
        <f>M430 * H430</f>
        <v/>
      </c>
    </row>
    <row r="431">
      <c r="A431" s="4" t="inlineStr">
        <is>
          <t>02.2023</t>
        </is>
      </c>
      <c r="B431" s="4" t="inlineStr">
        <is>
          <t>Cerdo</t>
        </is>
      </c>
      <c r="C431" s="4" t="inlineStr">
        <is>
          <t>Agro America</t>
        </is>
      </c>
      <c r="D431" s="4" t="n">
        <v>1021398</v>
      </c>
      <c r="E431" s="4" t="inlineStr">
        <is>
          <t>GO File C/cab@ Cj 5k AS</t>
        </is>
      </c>
      <c r="F431" s="4" t="inlineStr">
        <is>
          <t>Filete</t>
        </is>
      </c>
      <c r="G431" s="4" t="inlineStr">
        <is>
          <t>agro america1021398</t>
        </is>
      </c>
      <c r="H431" s="9" t="n">
        <v>0</v>
      </c>
      <c r="I431" t="n">
        <v>0</v>
      </c>
      <c r="J431" t="n">
        <v>24</v>
      </c>
      <c r="K431" s="15" t="n">
        <v>0</v>
      </c>
      <c r="L431">
        <f>J431 * K431</f>
        <v/>
      </c>
      <c r="M431" s="15" t="n">
        <v>0</v>
      </c>
      <c r="N431">
        <f>M431 * H431</f>
        <v/>
      </c>
    </row>
    <row r="432">
      <c r="A432" s="4" t="inlineStr">
        <is>
          <t>02.2023</t>
        </is>
      </c>
      <c r="B432" s="4" t="inlineStr">
        <is>
          <t>Cerdo</t>
        </is>
      </c>
      <c r="C432" s="4" t="inlineStr">
        <is>
          <t>Agro America</t>
        </is>
      </c>
      <c r="D432" s="4" t="n">
        <v>1021538</v>
      </c>
      <c r="E432" s="4" t="inlineStr">
        <is>
          <t>GO Pecho Belly S/p@ Vp Cj AS</t>
        </is>
      </c>
      <c r="F432" s="4" t="inlineStr">
        <is>
          <t>Panceta</t>
        </is>
      </c>
      <c r="G432" s="4" t="inlineStr">
        <is>
          <t>agro america1021538</t>
        </is>
      </c>
      <c r="H432" s="9" t="n">
        <v>0</v>
      </c>
      <c r="I432" t="n">
        <v>0</v>
      </c>
      <c r="J432" t="n">
        <v>24</v>
      </c>
      <c r="K432" s="15" t="n">
        <v>0</v>
      </c>
      <c r="L432">
        <f>J432 * K432</f>
        <v/>
      </c>
      <c r="M432" s="15" t="n">
        <v>0</v>
      </c>
      <c r="N432">
        <f>M432 * H432</f>
        <v/>
      </c>
    </row>
    <row r="433">
      <c r="A433" s="4" t="inlineStr">
        <is>
          <t>02.2023</t>
        </is>
      </c>
      <c r="B433" s="4" t="inlineStr">
        <is>
          <t>Cerdo</t>
        </is>
      </c>
      <c r="C433" s="4" t="inlineStr">
        <is>
          <t>Agro America</t>
        </is>
      </c>
      <c r="D433" s="4" t="n">
        <v>1021539</v>
      </c>
      <c r="E433" s="4" t="inlineStr">
        <is>
          <t>GO Pecho Belly C/Hso pec@ Vp Cj AS</t>
        </is>
      </c>
      <c r="F433" s="4" t="inlineStr">
        <is>
          <t>Panceta</t>
        </is>
      </c>
      <c r="G433" s="4" t="inlineStr">
        <is>
          <t>agro america1021539</t>
        </is>
      </c>
      <c r="H433" s="9" t="n">
        <v>0</v>
      </c>
      <c r="I433" t="n">
        <v>0</v>
      </c>
      <c r="J433" t="n">
        <v>24</v>
      </c>
      <c r="K433" s="15" t="n">
        <v>0</v>
      </c>
      <c r="L433">
        <f>J433 * K433</f>
        <v/>
      </c>
      <c r="M433" s="15" t="n">
        <v>0</v>
      </c>
      <c r="N433">
        <f>M433 * H433</f>
        <v/>
      </c>
    </row>
    <row r="434">
      <c r="A434" s="4" t="inlineStr">
        <is>
          <t>02.2023</t>
        </is>
      </c>
      <c r="B434" s="4" t="inlineStr">
        <is>
          <t>Cerdo</t>
        </is>
      </c>
      <c r="C434" s="4" t="inlineStr">
        <is>
          <t>Agro America</t>
        </is>
      </c>
      <c r="D434" s="4" t="n">
        <v>1022619</v>
      </c>
      <c r="E434" s="4" t="inlineStr">
        <is>
          <t>GO Malaya 5-6mm@ Vp Cj AS</t>
        </is>
      </c>
      <c r="F434" s="4" t="inlineStr">
        <is>
          <t>Prolijado</t>
        </is>
      </c>
      <c r="G434" s="4" t="inlineStr">
        <is>
          <t>agro america1022619</t>
        </is>
      </c>
      <c r="H434" s="9" t="n">
        <v>0</v>
      </c>
      <c r="I434" t="n">
        <v>0</v>
      </c>
      <c r="J434" t="n">
        <v>24</v>
      </c>
      <c r="K434" s="15" t="n">
        <v>0</v>
      </c>
      <c r="L434">
        <f>J434 * K434</f>
        <v/>
      </c>
      <c r="M434" s="15" t="n">
        <v>0</v>
      </c>
      <c r="N434">
        <f>M434 * H434</f>
        <v/>
      </c>
    </row>
    <row r="435">
      <c r="A435" s="4" t="inlineStr">
        <is>
          <t>02.2023</t>
        </is>
      </c>
      <c r="B435" s="4" t="inlineStr">
        <is>
          <t>Cerdo</t>
        </is>
      </c>
      <c r="C435" s="4" t="inlineStr">
        <is>
          <t>Agro America</t>
        </is>
      </c>
      <c r="D435" s="4" t="n">
        <v>1022814</v>
      </c>
      <c r="E435" s="4" t="inlineStr">
        <is>
          <t>GO Cos 75 Mit@ Cj Tf 20k AS</t>
        </is>
      </c>
      <c r="F435" s="4" t="inlineStr">
        <is>
          <t>Muestra</t>
        </is>
      </c>
      <c r="G435" s="4" t="inlineStr">
        <is>
          <t>agro america1022814</t>
        </is>
      </c>
      <c r="H435" s="9" t="n">
        <v>0</v>
      </c>
      <c r="I435" t="n">
        <v>0</v>
      </c>
      <c r="J435" t="n">
        <v>24</v>
      </c>
      <c r="K435" s="15" t="n">
        <v>0</v>
      </c>
      <c r="L435">
        <f>J435 * K435</f>
        <v/>
      </c>
      <c r="M435" s="15" t="n">
        <v>0</v>
      </c>
      <c r="N435">
        <f>M435 * H435</f>
        <v/>
      </c>
    </row>
    <row r="436">
      <c r="A436" s="4" t="inlineStr">
        <is>
          <t>02.2023</t>
        </is>
      </c>
      <c r="B436" s="4" t="inlineStr">
        <is>
          <t>Cerdo</t>
        </is>
      </c>
      <c r="C436" s="4" t="inlineStr">
        <is>
          <t>Agro America</t>
        </is>
      </c>
      <c r="D436" s="4" t="n">
        <v>1023050</v>
      </c>
      <c r="E436" s="4" t="inlineStr">
        <is>
          <t>GO Lom Centro@ Cj 16k AS</t>
        </is>
      </c>
      <c r="F436" s="4" t="inlineStr">
        <is>
          <t>Lomo</t>
        </is>
      </c>
      <c r="G436" s="4" t="inlineStr">
        <is>
          <t>agro america1023050</t>
        </is>
      </c>
      <c r="H436" s="9" t="n">
        <v>0</v>
      </c>
      <c r="I436" t="n">
        <v>0</v>
      </c>
      <c r="J436" t="n">
        <v>24</v>
      </c>
      <c r="K436" s="15" t="n">
        <v>0</v>
      </c>
      <c r="L436">
        <f>J436 * K436</f>
        <v/>
      </c>
      <c r="M436" s="15" t="n">
        <v>0</v>
      </c>
      <c r="N436">
        <f>M436 * H436</f>
        <v/>
      </c>
    </row>
    <row r="437">
      <c r="A437" s="4" t="inlineStr">
        <is>
          <t>02.2023</t>
        </is>
      </c>
      <c r="B437" s="4" t="inlineStr">
        <is>
          <t>Cerdo</t>
        </is>
      </c>
      <c r="C437" s="4" t="inlineStr">
        <is>
          <t>Agro America</t>
        </is>
      </c>
      <c r="D437" s="4" t="n">
        <v>1023175</v>
      </c>
      <c r="E437" s="4" t="inlineStr">
        <is>
          <t>GO Pp Pna USA@ Cj Muestra SAG</t>
        </is>
      </c>
      <c r="F437" s="4" t="inlineStr">
        <is>
          <t>Muestra</t>
        </is>
      </c>
      <c r="G437" s="4" t="inlineStr">
        <is>
          <t>agro america1023175</t>
        </is>
      </c>
      <c r="H437" s="9" t="n">
        <v>0</v>
      </c>
      <c r="I437" t="n">
        <v>0</v>
      </c>
      <c r="J437" t="n">
        <v>24</v>
      </c>
      <c r="K437" s="15" t="n">
        <v>0</v>
      </c>
      <c r="L437">
        <f>J437 * K437</f>
        <v/>
      </c>
      <c r="M437" s="15" t="n">
        <v>0</v>
      </c>
      <c r="N437">
        <f>M437 * H437</f>
        <v/>
      </c>
    </row>
    <row r="438">
      <c r="A438" s="4" t="inlineStr">
        <is>
          <t>02.2023</t>
        </is>
      </c>
      <c r="B438" s="4" t="inlineStr">
        <is>
          <t>Cerdo</t>
        </is>
      </c>
      <c r="C438" s="4" t="inlineStr">
        <is>
          <t>Agro America</t>
        </is>
      </c>
      <c r="D438" s="4" t="n">
        <v>1023273</v>
      </c>
      <c r="E438" s="4" t="inlineStr">
        <is>
          <t>GO Posta Negra@ Va Cj 20k</t>
        </is>
      </c>
      <c r="F438" s="4" t="inlineStr">
        <is>
          <t>Pierna</t>
        </is>
      </c>
      <c r="G438" s="4" t="inlineStr">
        <is>
          <t>agro america1023273</t>
        </is>
      </c>
      <c r="H438" s="9" t="n">
        <v>0</v>
      </c>
      <c r="I438" t="n">
        <v>0</v>
      </c>
      <c r="J438" t="n">
        <v>24</v>
      </c>
      <c r="K438" s="15" t="n">
        <v>0</v>
      </c>
      <c r="L438">
        <f>J438 * K438</f>
        <v/>
      </c>
      <c r="M438" s="15" t="n">
        <v>0</v>
      </c>
      <c r="N438">
        <f>M438 * H438</f>
        <v/>
      </c>
    </row>
    <row r="439">
      <c r="A439" s="4" t="inlineStr">
        <is>
          <t>02.2023</t>
        </is>
      </c>
      <c r="B439" s="4" t="inlineStr">
        <is>
          <t>Cerdo</t>
        </is>
      </c>
      <c r="C439" s="4" t="inlineStr">
        <is>
          <t>Agro America</t>
        </is>
      </c>
      <c r="D439" s="4" t="n">
        <v>1023274</v>
      </c>
      <c r="E439" s="4" t="inlineStr">
        <is>
          <t>GO Ganso S/g S/abst @ Va Cj 12k</t>
        </is>
      </c>
      <c r="F439" s="4" t="inlineStr">
        <is>
          <t>Pierna</t>
        </is>
      </c>
      <c r="G439" s="4" t="inlineStr">
        <is>
          <t>agro america1023274</t>
        </is>
      </c>
      <c r="H439" s="9" t="n">
        <v>0</v>
      </c>
      <c r="I439" t="n">
        <v>0</v>
      </c>
      <c r="J439" t="n">
        <v>24</v>
      </c>
      <c r="K439" s="15" t="n">
        <v>0</v>
      </c>
      <c r="L439">
        <f>J439 * K439</f>
        <v/>
      </c>
      <c r="M439" s="15" t="n">
        <v>0</v>
      </c>
      <c r="N439">
        <f>M439 * H439</f>
        <v/>
      </c>
    </row>
    <row r="440">
      <c r="A440" s="4" t="inlineStr">
        <is>
          <t>02.2023</t>
        </is>
      </c>
      <c r="B440" s="4" t="inlineStr">
        <is>
          <t>Cerdo</t>
        </is>
      </c>
      <c r="C440" s="4" t="inlineStr">
        <is>
          <t>Agro America</t>
        </is>
      </c>
      <c r="D440" s="4" t="n">
        <v>1023276</v>
      </c>
      <c r="E440" s="4" t="inlineStr">
        <is>
          <t>GO Rosada@ Va Cj 20k</t>
        </is>
      </c>
      <c r="F440" s="4" t="inlineStr">
        <is>
          <t>Pierna</t>
        </is>
      </c>
      <c r="G440" s="4" t="inlineStr">
        <is>
          <t>agro america1023276</t>
        </is>
      </c>
      <c r="H440" s="9" t="n">
        <v>0</v>
      </c>
      <c r="I440" t="n">
        <v>0</v>
      </c>
      <c r="J440" t="n">
        <v>24</v>
      </c>
      <c r="K440" s="15" t="n">
        <v>0</v>
      </c>
      <c r="L440">
        <f>J440 * K440</f>
        <v/>
      </c>
      <c r="M440" s="15" t="n">
        <v>0</v>
      </c>
      <c r="N440">
        <f>M440 * H440</f>
        <v/>
      </c>
    </row>
    <row r="441">
      <c r="A441" s="4" t="inlineStr">
        <is>
          <t>02.2023</t>
        </is>
      </c>
      <c r="B441" s="4" t="inlineStr">
        <is>
          <t>Cerdo</t>
        </is>
      </c>
      <c r="C441" s="4" t="inlineStr">
        <is>
          <t>Agro America</t>
        </is>
      </c>
      <c r="D441" s="4" t="n">
        <v>1023446</v>
      </c>
      <c r="E441" s="4" t="inlineStr">
        <is>
          <t>GO Panc C/cue@ IWP Cj 20k AS</t>
        </is>
      </c>
      <c r="F441" s="4" t="inlineStr">
        <is>
          <t>Panceta</t>
        </is>
      </c>
      <c r="G441" s="4" t="inlineStr">
        <is>
          <t>agro america1023446</t>
        </is>
      </c>
      <c r="H441" s="9" t="n">
        <v>0</v>
      </c>
      <c r="I441" t="n">
        <v>0</v>
      </c>
      <c r="J441" t="n">
        <v>24</v>
      </c>
      <c r="K441" s="15" t="n">
        <v>0</v>
      </c>
      <c r="L441">
        <f>J441 * K441</f>
        <v/>
      </c>
      <c r="M441" s="15" t="n">
        <v>0</v>
      </c>
      <c r="N441">
        <f>M441 * H441</f>
        <v/>
      </c>
    </row>
    <row r="442">
      <c r="A442" s="4" t="inlineStr">
        <is>
          <t>02.2023</t>
        </is>
      </c>
      <c r="B442" s="4" t="inlineStr">
        <is>
          <t>Cerdo</t>
        </is>
      </c>
      <c r="C442" s="4" t="inlineStr">
        <is>
          <t>Agro Europa</t>
        </is>
      </c>
      <c r="D442" s="4" t="n">
        <v>1020660</v>
      </c>
      <c r="E442" s="4" t="inlineStr">
        <is>
          <t>GO PernilP@ Bo Cj 20k AS</t>
        </is>
      </c>
      <c r="F442" s="4" t="inlineStr">
        <is>
          <t>Pernil</t>
        </is>
      </c>
      <c r="G442" s="4" t="inlineStr">
        <is>
          <t>agro europa1020660</t>
        </is>
      </c>
      <c r="H442" s="9" t="n">
        <v>0</v>
      </c>
      <c r="I442" t="n">
        <v>0</v>
      </c>
      <c r="J442" t="n">
        <v>24</v>
      </c>
      <c r="K442" s="15" t="n">
        <v>0</v>
      </c>
      <c r="L442">
        <f>J442 * K442</f>
        <v/>
      </c>
      <c r="M442" s="15" t="n">
        <v>0</v>
      </c>
      <c r="N442">
        <f>M442 * H442</f>
        <v/>
      </c>
    </row>
    <row r="443">
      <c r="A443" s="4" t="inlineStr">
        <is>
          <t>02.2023</t>
        </is>
      </c>
      <c r="B443" s="4" t="inlineStr">
        <is>
          <t>Cerdo</t>
        </is>
      </c>
      <c r="C443" s="4" t="inlineStr">
        <is>
          <t>Agro Europa</t>
        </is>
      </c>
      <c r="D443" s="4" t="n">
        <v>1020853</v>
      </c>
      <c r="E443" s="4" t="inlineStr">
        <is>
          <t>GO File C/cab@ Cj 5k AS</t>
        </is>
      </c>
      <c r="F443" s="4" t="inlineStr">
        <is>
          <t>Filete</t>
        </is>
      </c>
      <c r="G443" s="4" t="inlineStr">
        <is>
          <t>agro europa1020853</t>
        </is>
      </c>
      <c r="H443" s="9" t="n">
        <v>160000</v>
      </c>
      <c r="I443" t="n">
        <v>0</v>
      </c>
      <c r="J443" t="n">
        <v>24</v>
      </c>
      <c r="K443" s="15" t="n">
        <v>0</v>
      </c>
      <c r="L443">
        <f>J443 * K443</f>
        <v/>
      </c>
      <c r="M443" s="15" t="n">
        <v>0</v>
      </c>
      <c r="N443">
        <f>M443 * H443</f>
        <v/>
      </c>
    </row>
    <row r="444">
      <c r="A444" s="4" t="inlineStr">
        <is>
          <t>02.2023</t>
        </is>
      </c>
      <c r="B444" s="4" t="inlineStr">
        <is>
          <t>Cerdo</t>
        </is>
      </c>
      <c r="C444" s="4" t="inlineStr">
        <is>
          <t>Agro Europa</t>
        </is>
      </c>
      <c r="D444" s="4" t="n">
        <v>1021550</v>
      </c>
      <c r="E444" s="4" t="inlineStr">
        <is>
          <t>GO Triming 85/15@ Cj 20k AS</t>
        </is>
      </c>
      <c r="F444" s="4" t="inlineStr">
        <is>
          <t>Recortes</t>
        </is>
      </c>
      <c r="G444" s="4" t="inlineStr">
        <is>
          <t>agro europa1021550</t>
        </is>
      </c>
      <c r="H444" s="9" t="n">
        <v>1520</v>
      </c>
      <c r="I444" t="n">
        <v>0</v>
      </c>
      <c r="J444" t="n">
        <v>24</v>
      </c>
      <c r="K444" s="15" t="n">
        <v>0</v>
      </c>
      <c r="L444">
        <f>J444 * K444</f>
        <v/>
      </c>
      <c r="M444" s="15" t="n">
        <v>0</v>
      </c>
      <c r="N444">
        <f>M444 * H444</f>
        <v/>
      </c>
    </row>
    <row r="445">
      <c r="A445" s="4" t="inlineStr">
        <is>
          <t>02.2023</t>
        </is>
      </c>
      <c r="B445" s="4" t="inlineStr">
        <is>
          <t>Cerdo</t>
        </is>
      </c>
      <c r="C445" s="4" t="inlineStr">
        <is>
          <t>Agro Europa</t>
        </is>
      </c>
      <c r="D445" s="4" t="n">
        <v>1022816</v>
      </c>
      <c r="E445" s="4" t="inlineStr">
        <is>
          <t>GO Chu Cent@ Bo Cj 5k AS</t>
        </is>
      </c>
      <c r="F445" s="4" t="inlineStr">
        <is>
          <t>Muestra</t>
        </is>
      </c>
      <c r="G445" s="4" t="inlineStr">
        <is>
          <t>agro europa1022816</t>
        </is>
      </c>
      <c r="H445" s="9" t="n">
        <v>18.32</v>
      </c>
      <c r="I445" t="n">
        <v>0</v>
      </c>
      <c r="J445" t="n">
        <v>24</v>
      </c>
      <c r="K445" s="15" t="n">
        <v>0</v>
      </c>
      <c r="L445">
        <f>J445 * K445</f>
        <v/>
      </c>
      <c r="M445" s="15" t="n">
        <v>0</v>
      </c>
      <c r="N445">
        <f>M445 * H445</f>
        <v/>
      </c>
    </row>
    <row r="446">
      <c r="A446" s="4" t="inlineStr">
        <is>
          <t>02.2023</t>
        </is>
      </c>
      <c r="B446" s="4" t="inlineStr">
        <is>
          <t>Cerdo</t>
        </is>
      </c>
      <c r="C446" s="4" t="inlineStr">
        <is>
          <t>Agro Europa</t>
        </is>
      </c>
      <c r="D446" s="4" t="n">
        <v>1022818</v>
      </c>
      <c r="E446" s="4" t="inlineStr">
        <is>
          <t>GO Lom Cent@ Bo Cj 5k AS</t>
        </is>
      </c>
      <c r="F446" s="4" t="inlineStr">
        <is>
          <t>Muestra</t>
        </is>
      </c>
      <c r="G446" s="4" t="inlineStr">
        <is>
          <t>agro europa1022818</t>
        </is>
      </c>
      <c r="H446" s="9" t="n">
        <v>35.22</v>
      </c>
      <c r="I446" t="n">
        <v>0</v>
      </c>
      <c r="J446" t="n">
        <v>24</v>
      </c>
      <c r="K446" s="15" t="n">
        <v>0</v>
      </c>
      <c r="L446">
        <f>J446 * K446</f>
        <v/>
      </c>
      <c r="M446" s="15" t="n">
        <v>0</v>
      </c>
      <c r="N446">
        <f>M446 * H446</f>
        <v/>
      </c>
    </row>
    <row r="447">
      <c r="A447" s="4" t="inlineStr">
        <is>
          <t>02.2023</t>
        </is>
      </c>
      <c r="B447" s="4" t="inlineStr">
        <is>
          <t>Cerdo</t>
        </is>
      </c>
      <c r="C447" s="4" t="inlineStr">
        <is>
          <t>Agro Europa</t>
        </is>
      </c>
      <c r="D447" s="4" t="n">
        <v>1022858</v>
      </c>
      <c r="E447" s="4" t="inlineStr">
        <is>
          <t>GO Lom Ctro 27@ Fi Cj 20k AS</t>
        </is>
      </c>
      <c r="F447" s="4" t="inlineStr">
        <is>
          <t>Lomo</t>
        </is>
      </c>
      <c r="G447" s="4" t="inlineStr">
        <is>
          <t>agro europa1022858</t>
        </is>
      </c>
      <c r="H447" s="9" t="n">
        <v>0</v>
      </c>
      <c r="I447" t="n">
        <v>0</v>
      </c>
      <c r="J447" t="n">
        <v>24</v>
      </c>
      <c r="K447" s="15" t="n">
        <v>0</v>
      </c>
      <c r="L447">
        <f>J447 * K447</f>
        <v/>
      </c>
      <c r="M447" s="15" t="n">
        <v>0</v>
      </c>
      <c r="N447">
        <f>M447 * H447</f>
        <v/>
      </c>
    </row>
    <row r="448">
      <c r="A448" s="4" t="inlineStr">
        <is>
          <t>02.2023</t>
        </is>
      </c>
      <c r="B448" s="4" t="inlineStr">
        <is>
          <t>Cerdo</t>
        </is>
      </c>
      <c r="C448" s="4" t="inlineStr">
        <is>
          <t>Agro Europa</t>
        </is>
      </c>
      <c r="D448" s="4" t="n">
        <v>1023422</v>
      </c>
      <c r="E448" s="4" t="inlineStr">
        <is>
          <t>GO Tripa s/Cal# Bidon AS</t>
        </is>
      </c>
      <c r="F448" s="4" t="inlineStr">
        <is>
          <t>Subprod</t>
        </is>
      </c>
      <c r="G448" s="4" t="inlineStr">
        <is>
          <t>agro europa1023422</t>
        </is>
      </c>
      <c r="H448" s="9" t="n">
        <v>0</v>
      </c>
      <c r="I448" t="n">
        <v>0</v>
      </c>
      <c r="J448" t="n">
        <v>24</v>
      </c>
      <c r="K448" s="15" t="n">
        <v>0</v>
      </c>
      <c r="L448">
        <f>J448 * K448</f>
        <v/>
      </c>
      <c r="M448" s="15" t="n">
        <v>0</v>
      </c>
      <c r="N448">
        <f>M448 * H448</f>
        <v/>
      </c>
    </row>
    <row r="449">
      <c r="A449" s="4" t="inlineStr">
        <is>
          <t>02.2023</t>
        </is>
      </c>
      <c r="B449" s="4" t="inlineStr">
        <is>
          <t>Cerdo</t>
        </is>
      </c>
      <c r="C449" s="4" t="inlineStr">
        <is>
          <t>Agro Europa</t>
        </is>
      </c>
      <c r="D449" s="4" t="n">
        <v>1023477</v>
      </c>
      <c r="E449" s="4" t="inlineStr">
        <is>
          <t>GO UF Mucosa# Isotanque AS</t>
        </is>
      </c>
      <c r="F449" s="4" t="inlineStr">
        <is>
          <t>Subprod</t>
        </is>
      </c>
      <c r="G449" s="4" t="inlineStr">
        <is>
          <t>agro europa1023477</t>
        </is>
      </c>
      <c r="H449" s="9" t="n">
        <v>925520</v>
      </c>
      <c r="I449" t="n">
        <v>0</v>
      </c>
      <c r="J449" t="n">
        <v>24</v>
      </c>
      <c r="K449" s="15" t="n">
        <v>0</v>
      </c>
      <c r="L449">
        <f>J449 * K449</f>
        <v/>
      </c>
      <c r="M449" s="15" t="n">
        <v>0</v>
      </c>
      <c r="N449">
        <f>M449 * H449</f>
        <v/>
      </c>
    </row>
    <row r="450">
      <c r="A450" s="4" t="inlineStr">
        <is>
          <t>02.2023</t>
        </is>
      </c>
      <c r="B450" s="4" t="inlineStr">
        <is>
          <t>Cerdo</t>
        </is>
      </c>
      <c r="C450" s="4" t="inlineStr">
        <is>
          <t>Agro Mexico</t>
        </is>
      </c>
      <c r="D450" s="4" t="n">
        <v>1020845</v>
      </c>
      <c r="E450" s="4" t="inlineStr">
        <is>
          <t>GO Lom Vet 44@ Fi Cj 20k AS</t>
        </is>
      </c>
      <c r="F450" s="4" t="inlineStr">
        <is>
          <t>Lomo</t>
        </is>
      </c>
      <c r="G450" s="4" t="inlineStr">
        <is>
          <t>agro mexico1020845</t>
        </is>
      </c>
      <c r="H450" s="9" t="n">
        <v>0</v>
      </c>
      <c r="I450" t="n">
        <v>0</v>
      </c>
      <c r="J450" t="n">
        <v>24</v>
      </c>
      <c r="K450" s="15" t="n">
        <v>0</v>
      </c>
      <c r="L450">
        <f>J450 * K450</f>
        <v/>
      </c>
      <c r="M450" s="15" t="n">
        <v>0</v>
      </c>
      <c r="N450">
        <f>M450 * H450</f>
        <v/>
      </c>
    </row>
    <row r="451">
      <c r="A451" s="4" t="inlineStr">
        <is>
          <t>02.2023</t>
        </is>
      </c>
      <c r="B451" s="4" t="inlineStr">
        <is>
          <t>Cerdo</t>
        </is>
      </c>
      <c r="C451" s="4" t="inlineStr">
        <is>
          <t>Agro Mexico</t>
        </is>
      </c>
      <c r="D451" s="4" t="n">
        <v>1021020</v>
      </c>
      <c r="E451" s="4" t="inlineStr">
        <is>
          <t>GO Papda@ Bo Cj 20k AS</t>
        </is>
      </c>
      <c r="F451" s="4" t="inlineStr">
        <is>
          <t>Plancha</t>
        </is>
      </c>
      <c r="G451" s="4" t="inlineStr">
        <is>
          <t>agro mexico1021020</t>
        </is>
      </c>
      <c r="H451" s="9" t="n">
        <v>0</v>
      </c>
      <c r="I451" t="n">
        <v>0</v>
      </c>
      <c r="J451" t="n">
        <v>24</v>
      </c>
      <c r="K451" s="15" t="n">
        <v>0</v>
      </c>
      <c r="L451">
        <f>J451 * K451</f>
        <v/>
      </c>
      <c r="M451" s="15" t="n">
        <v>0</v>
      </c>
      <c r="N451">
        <f>M451 * H451</f>
        <v/>
      </c>
    </row>
    <row r="452">
      <c r="A452" s="4" t="inlineStr">
        <is>
          <t>02.2023</t>
        </is>
      </c>
      <c r="B452" s="4" t="inlineStr">
        <is>
          <t>Cerdo</t>
        </is>
      </c>
      <c r="C452" s="4" t="inlineStr">
        <is>
          <t>Agro Mexico</t>
        </is>
      </c>
      <c r="D452" s="4" t="n">
        <v>1021270</v>
      </c>
      <c r="E452" s="4" t="inlineStr">
        <is>
          <t>GO Forro Pal@ Bo Cj 20k AS</t>
        </is>
      </c>
      <c r="F452" s="4" t="inlineStr">
        <is>
          <t>Cueros</t>
        </is>
      </c>
      <c r="G452" s="4" t="inlineStr">
        <is>
          <t>agro mexico1021270</t>
        </is>
      </c>
      <c r="H452" s="9" t="n">
        <v>0</v>
      </c>
      <c r="I452" t="n">
        <v>0</v>
      </c>
      <c r="J452" t="n">
        <v>24</v>
      </c>
      <c r="K452" s="15" t="n">
        <v>0</v>
      </c>
      <c r="L452">
        <f>J452 * K452</f>
        <v/>
      </c>
      <c r="M452" s="15" t="n">
        <v>0</v>
      </c>
      <c r="N452">
        <f>M452 * H452</f>
        <v/>
      </c>
    </row>
    <row r="453">
      <c r="A453" s="4" t="inlineStr">
        <is>
          <t>02.2023</t>
        </is>
      </c>
      <c r="B453" s="4" t="inlineStr">
        <is>
          <t>Cerdo</t>
        </is>
      </c>
      <c r="C453" s="4" t="inlineStr">
        <is>
          <t>Agro Mexico</t>
        </is>
      </c>
      <c r="D453" s="4" t="n">
        <v>1021272</v>
      </c>
      <c r="E453" s="4" t="inlineStr">
        <is>
          <t>GO Pna Forro@ Bo Cj 20k AS</t>
        </is>
      </c>
      <c r="F453" s="4" t="inlineStr">
        <is>
          <t>Cueros</t>
        </is>
      </c>
      <c r="G453" s="4" t="inlineStr">
        <is>
          <t>agro mexico1021272</t>
        </is>
      </c>
      <c r="H453" s="9" t="n">
        <v>144069.984</v>
      </c>
      <c r="I453" t="n">
        <v>0</v>
      </c>
      <c r="J453" t="n">
        <v>24</v>
      </c>
      <c r="K453" s="15" t="n">
        <v>0</v>
      </c>
      <c r="L453">
        <f>J453 * K453</f>
        <v/>
      </c>
      <c r="M453" s="15" t="n">
        <v>0</v>
      </c>
      <c r="N453">
        <f>M453 * H453</f>
        <v/>
      </c>
    </row>
    <row r="454">
      <c r="A454" s="4" t="inlineStr">
        <is>
          <t>02.2023</t>
        </is>
      </c>
      <c r="B454" s="4" t="inlineStr">
        <is>
          <t>Cerdo</t>
        </is>
      </c>
      <c r="C454" s="4" t="inlineStr">
        <is>
          <t>Agro Mexico</t>
        </is>
      </c>
      <c r="D454" s="4" t="n">
        <v>1021555</v>
      </c>
      <c r="E454" s="4" t="inlineStr">
        <is>
          <t>GO Grasa Desp Papda@ Cj 20k AS</t>
        </is>
      </c>
      <c r="F454" s="4" t="inlineStr">
        <is>
          <t>Grasas</t>
        </is>
      </c>
      <c r="G454" s="4" t="inlineStr">
        <is>
          <t>agro mexico1021555</t>
        </is>
      </c>
      <c r="H454" s="9" t="n">
        <v>48003.706</v>
      </c>
      <c r="I454" t="n">
        <v>0</v>
      </c>
      <c r="J454" t="n">
        <v>24</v>
      </c>
      <c r="K454" s="15" t="n">
        <v>0</v>
      </c>
      <c r="L454">
        <f>J454 * K454</f>
        <v/>
      </c>
      <c r="M454" s="15" t="n">
        <v>0</v>
      </c>
      <c r="N454">
        <f>M454 * H454</f>
        <v/>
      </c>
    </row>
    <row r="455">
      <c r="A455" s="4" t="inlineStr">
        <is>
          <t>02.2023</t>
        </is>
      </c>
      <c r="B455" s="4" t="inlineStr">
        <is>
          <t>Cerdo</t>
        </is>
      </c>
      <c r="C455" s="4" t="inlineStr">
        <is>
          <t>Agro Mexico</t>
        </is>
      </c>
      <c r="D455" s="4" t="n">
        <v>1021874</v>
      </c>
      <c r="E455" s="4" t="inlineStr">
        <is>
          <t>GO Gord chic@ Cj 20k AS</t>
        </is>
      </c>
      <c r="F455" s="4" t="inlineStr">
        <is>
          <t>Grasas</t>
        </is>
      </c>
      <c r="G455" s="4" t="inlineStr">
        <is>
          <t>agro mexico1021874</t>
        </is>
      </c>
      <c r="H455" s="9" t="n">
        <v>278130.044</v>
      </c>
      <c r="I455" t="n">
        <v>0</v>
      </c>
      <c r="J455" t="n">
        <v>24</v>
      </c>
      <c r="K455" s="15" t="n">
        <v>0</v>
      </c>
      <c r="L455">
        <f>J455 * K455</f>
        <v/>
      </c>
      <c r="M455" s="15" t="n">
        <v>0</v>
      </c>
      <c r="N455">
        <f>M455 * H455</f>
        <v/>
      </c>
    </row>
    <row r="456">
      <c r="A456" s="4" t="inlineStr">
        <is>
          <t>02.2023</t>
        </is>
      </c>
      <c r="B456" s="4" t="inlineStr">
        <is>
          <t>Cerdo</t>
        </is>
      </c>
      <c r="C456" s="4" t="inlineStr">
        <is>
          <t>Agro Mexico</t>
        </is>
      </c>
      <c r="D456" s="4" t="n">
        <v>1022115</v>
      </c>
      <c r="E456" s="4" t="inlineStr">
        <is>
          <t>GO Plancha c/Cuero@ Cj 20k AS</t>
        </is>
      </c>
      <c r="F456" s="4" t="inlineStr">
        <is>
          <t>Plancha</t>
        </is>
      </c>
      <c r="G456" s="4" t="inlineStr">
        <is>
          <t>agro mexico1022115</t>
        </is>
      </c>
      <c r="H456" s="9" t="n">
        <v>72028.182</v>
      </c>
      <c r="I456" t="n">
        <v>0</v>
      </c>
      <c r="J456" t="n">
        <v>24</v>
      </c>
      <c r="K456" s="15" t="n">
        <v>0</v>
      </c>
      <c r="L456">
        <f>J456 * K456</f>
        <v/>
      </c>
      <c r="M456" s="15" t="n">
        <v>0</v>
      </c>
      <c r="N456">
        <f>M456 * H456</f>
        <v/>
      </c>
    </row>
    <row r="457">
      <c r="A457" s="4" t="inlineStr">
        <is>
          <t>02.2023</t>
        </is>
      </c>
      <c r="B457" s="4" t="inlineStr">
        <is>
          <t>Cerdo</t>
        </is>
      </c>
      <c r="C457" s="4" t="inlineStr">
        <is>
          <t>Agro Mexico</t>
        </is>
      </c>
      <c r="D457" s="4" t="n">
        <v>1022854</v>
      </c>
      <c r="E457" s="4" t="inlineStr">
        <is>
          <t>GO Hso Pecho@ Cj 10k AS</t>
        </is>
      </c>
      <c r="F457" s="4" t="inlineStr">
        <is>
          <t>Huesos</t>
        </is>
      </c>
      <c r="G457" s="4" t="inlineStr">
        <is>
          <t>agro mexico1022854</t>
        </is>
      </c>
      <c r="H457" s="9" t="n">
        <v>0</v>
      </c>
      <c r="I457" t="n">
        <v>0</v>
      </c>
      <c r="J457" t="n">
        <v>24</v>
      </c>
      <c r="K457" s="15" t="n">
        <v>0</v>
      </c>
      <c r="L457">
        <f>J457 * K457</f>
        <v/>
      </c>
      <c r="M457" s="15" t="n">
        <v>0</v>
      </c>
      <c r="N457">
        <f>M457 * H457</f>
        <v/>
      </c>
    </row>
    <row r="458">
      <c r="A458" s="4" t="inlineStr">
        <is>
          <t>02.2023</t>
        </is>
      </c>
      <c r="B458" s="4" t="inlineStr">
        <is>
          <t>Cerdo</t>
        </is>
      </c>
      <c r="C458" s="4" t="inlineStr">
        <is>
          <t>Agro Mexico</t>
        </is>
      </c>
      <c r="D458" s="4" t="n">
        <v>1023218</v>
      </c>
      <c r="E458" s="4" t="inlineStr">
        <is>
          <t>GO Estomago Pouch@ 20k AS</t>
        </is>
      </c>
      <c r="F458" s="4" t="inlineStr">
        <is>
          <t>Subprod</t>
        </is>
      </c>
      <c r="G458" s="4" t="inlineStr">
        <is>
          <t>agro mexico1023218</t>
        </is>
      </c>
      <c r="H458" s="9" t="n">
        <v>47560</v>
      </c>
      <c r="I458" t="n">
        <v>0</v>
      </c>
      <c r="J458" t="n">
        <v>24</v>
      </c>
      <c r="K458" s="15" t="n">
        <v>0</v>
      </c>
      <c r="L458">
        <f>J458 * K458</f>
        <v/>
      </c>
      <c r="M458" s="15" t="n">
        <v>0</v>
      </c>
      <c r="N458">
        <f>M458 * H458</f>
        <v/>
      </c>
    </row>
    <row r="459">
      <c r="A459" s="4" t="inlineStr">
        <is>
          <t>02.2023</t>
        </is>
      </c>
      <c r="B459" s="4" t="inlineStr">
        <is>
          <t>Cerdo</t>
        </is>
      </c>
      <c r="C459" s="4" t="inlineStr">
        <is>
          <t>Agro Mexico</t>
        </is>
      </c>
      <c r="D459" s="4" t="n">
        <v>1023302</v>
      </c>
      <c r="E459" s="4" t="inlineStr">
        <is>
          <t>GO Mantec@ Cj 20k AS</t>
        </is>
      </c>
      <c r="F459" s="4" t="inlineStr">
        <is>
          <t>Grasas</t>
        </is>
      </c>
      <c r="G459" s="4" t="inlineStr">
        <is>
          <t>agro mexico1023302</t>
        </is>
      </c>
      <c r="H459" s="9" t="n">
        <v>208160</v>
      </c>
      <c r="I459" t="n">
        <v>0</v>
      </c>
      <c r="J459" t="n">
        <v>24</v>
      </c>
      <c r="K459" s="15" t="n">
        <v>0</v>
      </c>
      <c r="L459">
        <f>J459 * K459</f>
        <v/>
      </c>
      <c r="M459" s="15" t="n">
        <v>0</v>
      </c>
      <c r="N459">
        <f>M459 * H459</f>
        <v/>
      </c>
    </row>
    <row r="460">
      <c r="A460" s="4" t="inlineStr">
        <is>
          <t>02.2023</t>
        </is>
      </c>
      <c r="B460" s="4" t="inlineStr">
        <is>
          <t>Cerdo</t>
        </is>
      </c>
      <c r="C460" s="4" t="inlineStr">
        <is>
          <t>Agro Mexico</t>
        </is>
      </c>
      <c r="D460" s="4" t="n">
        <v>1023318</v>
      </c>
      <c r="E460" s="4" t="inlineStr">
        <is>
          <t>GO Reco 80/20 @ Bo Cj 20k AS</t>
        </is>
      </c>
      <c r="F460" s="4" t="inlineStr">
        <is>
          <t>Recortes</t>
        </is>
      </c>
      <c r="G460" s="4" t="inlineStr">
        <is>
          <t>agro mexico1023318</t>
        </is>
      </c>
      <c r="H460" s="9" t="n">
        <v>0</v>
      </c>
      <c r="I460" t="n">
        <v>0</v>
      </c>
      <c r="J460" t="n">
        <v>24</v>
      </c>
      <c r="K460" s="15" t="n">
        <v>0</v>
      </c>
      <c r="L460">
        <f>J460 * K460</f>
        <v/>
      </c>
      <c r="M460" s="15" t="n">
        <v>0</v>
      </c>
      <c r="N460">
        <f>M460 * H460</f>
        <v/>
      </c>
    </row>
    <row r="461">
      <c r="A461" s="4" t="inlineStr">
        <is>
          <t>02.2023</t>
        </is>
      </c>
      <c r="B461" s="4" t="inlineStr">
        <is>
          <t>Cerdo</t>
        </is>
      </c>
      <c r="C461" s="4" t="inlineStr">
        <is>
          <t>Agro Mexico</t>
        </is>
      </c>
      <c r="D461" s="4" t="n">
        <v>1023319</v>
      </c>
      <c r="E461" s="4" t="inlineStr">
        <is>
          <t>GO Reco 90/10 @ Bo Cj 20k AS</t>
        </is>
      </c>
      <c r="F461" s="4" t="inlineStr">
        <is>
          <t>Recortes</t>
        </is>
      </c>
      <c r="G461" s="4" t="inlineStr">
        <is>
          <t>agro mexico1023319</t>
        </is>
      </c>
      <c r="H461" s="9" t="n">
        <v>0</v>
      </c>
      <c r="I461" t="n">
        <v>0</v>
      </c>
      <c r="J461" t="n">
        <v>24</v>
      </c>
      <c r="K461" s="15" t="n">
        <v>0</v>
      </c>
      <c r="L461">
        <f>J461 * K461</f>
        <v/>
      </c>
      <c r="M461" s="15" t="n">
        <v>0</v>
      </c>
      <c r="N461">
        <f>M461 * H461</f>
        <v/>
      </c>
    </row>
    <row r="462">
      <c r="A462" s="4" t="inlineStr">
        <is>
          <t>02.2023</t>
        </is>
      </c>
      <c r="B462" s="4" t="inlineStr">
        <is>
          <t>Cerdo</t>
        </is>
      </c>
      <c r="C462" s="4" t="inlineStr">
        <is>
          <t>Agro Mexico</t>
        </is>
      </c>
      <c r="D462" s="4" t="n">
        <v>1023324</v>
      </c>
      <c r="E462" s="4" t="inlineStr">
        <is>
          <t>GO PpPna 59@ Cj 20k AS</t>
        </is>
      </c>
      <c r="F462" s="4" t="inlineStr">
        <is>
          <t>Pierna</t>
        </is>
      </c>
      <c r="G462" s="4" t="inlineStr">
        <is>
          <t>agro mexico1023324</t>
        </is>
      </c>
      <c r="H462" s="9" t="n">
        <v>0</v>
      </c>
      <c r="I462" t="n">
        <v>0</v>
      </c>
      <c r="J462" t="n">
        <v>24</v>
      </c>
      <c r="K462" s="15" t="n">
        <v>0</v>
      </c>
      <c r="L462">
        <f>J462 * K462</f>
        <v/>
      </c>
      <c r="M462" s="15" t="n">
        <v>0</v>
      </c>
      <c r="N462">
        <f>M462 * H462</f>
        <v/>
      </c>
    </row>
    <row r="463">
      <c r="A463" s="4" t="inlineStr">
        <is>
          <t>02.2023</t>
        </is>
      </c>
      <c r="B463" s="4" t="inlineStr">
        <is>
          <t>Cerdo</t>
        </is>
      </c>
      <c r="C463" s="4" t="inlineStr">
        <is>
          <t>Agro Mexico</t>
        </is>
      </c>
      <c r="D463" s="4" t="n">
        <v>1023343</v>
      </c>
      <c r="E463" s="4" t="inlineStr">
        <is>
          <t>GO Triming 60/40@ Bo Cj 20k AS</t>
        </is>
      </c>
      <c r="F463" s="4" t="inlineStr">
        <is>
          <t>Recortes</t>
        </is>
      </c>
      <c r="G463" s="4" t="inlineStr">
        <is>
          <t>agro mexico1023343</t>
        </is>
      </c>
      <c r="H463" s="9" t="n">
        <v>0</v>
      </c>
      <c r="I463" t="n">
        <v>0</v>
      </c>
      <c r="J463" t="n">
        <v>24</v>
      </c>
      <c r="K463" s="15" t="n">
        <v>0</v>
      </c>
      <c r="L463">
        <f>J463 * K463</f>
        <v/>
      </c>
      <c r="M463" s="15" t="n">
        <v>0</v>
      </c>
      <c r="N463">
        <f>M463 * H463</f>
        <v/>
      </c>
    </row>
    <row r="464">
      <c r="A464" s="4" t="inlineStr">
        <is>
          <t>02.2023</t>
        </is>
      </c>
      <c r="B464" s="4" t="inlineStr">
        <is>
          <t>Cerdo</t>
        </is>
      </c>
      <c r="C464" s="4" t="inlineStr">
        <is>
          <t>Agro Mexico</t>
        </is>
      </c>
      <c r="D464" s="4" t="n">
        <v>1023450</v>
      </c>
      <c r="E464" s="4" t="inlineStr">
        <is>
          <t>GO Chu Ctro@ Fi Cj 20k AS</t>
        </is>
      </c>
      <c r="F464" s="4" t="inlineStr">
        <is>
          <t>Chuleta</t>
        </is>
      </c>
      <c r="G464" s="4" t="inlineStr">
        <is>
          <t>agro mexico1023450</t>
        </is>
      </c>
      <c r="H464" s="9" t="n">
        <v>0</v>
      </c>
      <c r="I464" t="n">
        <v>0</v>
      </c>
      <c r="J464" t="n">
        <v>24</v>
      </c>
      <c r="K464" s="15" t="n">
        <v>0</v>
      </c>
      <c r="L464">
        <f>J464 * K464</f>
        <v/>
      </c>
      <c r="M464" s="15" t="n">
        <v>0</v>
      </c>
      <c r="N464">
        <f>M464 * H464</f>
        <v/>
      </c>
    </row>
    <row r="465">
      <c r="A465" s="4" t="inlineStr">
        <is>
          <t>02.2023</t>
        </is>
      </c>
      <c r="B465" s="4" t="inlineStr">
        <is>
          <t>Cerdo</t>
        </is>
      </c>
      <c r="C465" s="4" t="inlineStr">
        <is>
          <t>Agro Sudamerica</t>
        </is>
      </c>
      <c r="D465" s="4" t="n">
        <v>1020352</v>
      </c>
      <c r="E465" s="4" t="inlineStr">
        <is>
          <t>GO Cue 20@ Cj 20k AS</t>
        </is>
      </c>
      <c r="F465" s="4" t="inlineStr">
        <is>
          <t>Cueros</t>
        </is>
      </c>
      <c r="G465" s="4" t="inlineStr">
        <is>
          <t>agro sudamerica1020352</t>
        </is>
      </c>
      <c r="H465" s="9" t="n">
        <v>47956.688</v>
      </c>
      <c r="I465" t="n">
        <v>0</v>
      </c>
      <c r="J465" t="n">
        <v>24</v>
      </c>
      <c r="K465" s="15" t="n">
        <v>0</v>
      </c>
      <c r="L465">
        <f>J465 * K465</f>
        <v/>
      </c>
      <c r="M465" s="15" t="n">
        <v>0</v>
      </c>
      <c r="N465">
        <f>M465 * H465</f>
        <v/>
      </c>
    </row>
    <row r="466">
      <c r="A466" s="4" t="inlineStr">
        <is>
          <t>02.2023</t>
        </is>
      </c>
      <c r="B466" s="4" t="inlineStr">
        <is>
          <t>Cerdo</t>
        </is>
      </c>
      <c r="C466" s="4" t="inlineStr">
        <is>
          <t>Agro Sudamerica</t>
        </is>
      </c>
      <c r="D466" s="4" t="n">
        <v>1020367</v>
      </c>
      <c r="E466" s="4" t="inlineStr">
        <is>
          <t>GO Gord Lom Tocino@ Cj t-f AS</t>
        </is>
      </c>
      <c r="F466" s="4" t="inlineStr">
        <is>
          <t>Grasas</t>
        </is>
      </c>
      <c r="G466" s="4" t="inlineStr">
        <is>
          <t>agro sudamerica1020367</t>
        </is>
      </c>
      <c r="H466" s="9" t="n">
        <v>46829.604</v>
      </c>
      <c r="I466" t="n">
        <v>0</v>
      </c>
      <c r="J466" t="n">
        <v>24</v>
      </c>
      <c r="K466" s="15" t="n">
        <v>0</v>
      </c>
      <c r="L466">
        <f>J466 * K466</f>
        <v/>
      </c>
      <c r="M466" s="15" t="n">
        <v>0</v>
      </c>
      <c r="N466">
        <f>M466 * H466</f>
        <v/>
      </c>
    </row>
    <row r="467">
      <c r="A467" s="4" t="inlineStr">
        <is>
          <t>02.2023</t>
        </is>
      </c>
      <c r="B467" s="4" t="inlineStr">
        <is>
          <t>Cerdo</t>
        </is>
      </c>
      <c r="C467" s="4" t="inlineStr">
        <is>
          <t>Agro Sudamerica</t>
        </is>
      </c>
      <c r="D467" s="4" t="n">
        <v>1020848</v>
      </c>
      <c r="E467" s="4" t="inlineStr">
        <is>
          <t>GO Lom Ctro 27@ Cj 20k AS</t>
        </is>
      </c>
      <c r="F467" s="4" t="inlineStr">
        <is>
          <t>Lomo</t>
        </is>
      </c>
      <c r="G467" s="4" t="inlineStr">
        <is>
          <t>agro sudamerica1020848</t>
        </is>
      </c>
      <c r="H467" s="9" t="n">
        <v>47994.316</v>
      </c>
      <c r="I467" t="n">
        <v>0</v>
      </c>
      <c r="J467" t="n">
        <v>24</v>
      </c>
      <c r="K467" s="15" t="n">
        <v>0</v>
      </c>
      <c r="L467">
        <f>J467 * K467</f>
        <v/>
      </c>
      <c r="M467" s="15" t="n">
        <v>0</v>
      </c>
      <c r="N467">
        <f>M467 * H467</f>
        <v/>
      </c>
    </row>
    <row r="468">
      <c r="A468" s="4" t="inlineStr">
        <is>
          <t>02.2023</t>
        </is>
      </c>
      <c r="B468" s="4" t="inlineStr">
        <is>
          <t>Cerdo</t>
        </is>
      </c>
      <c r="C468" s="4" t="inlineStr">
        <is>
          <t>Agro Sudamerica</t>
        </is>
      </c>
      <c r="D468" s="4" t="n">
        <v>1020869</v>
      </c>
      <c r="E468" s="4" t="inlineStr">
        <is>
          <t>GO Cos 79@ Bo Cj 20k AS</t>
        </is>
      </c>
      <c r="F468" s="4" t="inlineStr">
        <is>
          <t>Cost-Pec</t>
        </is>
      </c>
      <c r="G468" s="4" t="inlineStr">
        <is>
          <t>agro sudamerica1020869</t>
        </is>
      </c>
      <c r="H468" s="9" t="n">
        <v>43273.896</v>
      </c>
      <c r="I468" t="n">
        <v>0</v>
      </c>
      <c r="J468" t="n">
        <v>24</v>
      </c>
      <c r="K468" s="15" t="n">
        <v>0</v>
      </c>
      <c r="L468">
        <f>J468 * K468</f>
        <v/>
      </c>
      <c r="M468" s="15" t="n">
        <v>0</v>
      </c>
      <c r="N468">
        <f>M468 * H468</f>
        <v/>
      </c>
    </row>
    <row r="469">
      <c r="A469" s="4" t="inlineStr">
        <is>
          <t>02.2023</t>
        </is>
      </c>
      <c r="B469" s="4" t="inlineStr">
        <is>
          <t>Cerdo</t>
        </is>
      </c>
      <c r="C469" s="4" t="inlineStr">
        <is>
          <t>Agro Sudamerica</t>
        </is>
      </c>
      <c r="D469" s="4" t="n">
        <v>1020944</v>
      </c>
      <c r="E469" s="4" t="inlineStr">
        <is>
          <t>GO PpPna 59@ Fi Cj 20k AS</t>
        </is>
      </c>
      <c r="F469" s="4" t="inlineStr">
        <is>
          <t>Pierna</t>
        </is>
      </c>
      <c r="G469" s="4" t="inlineStr">
        <is>
          <t>agro sudamerica1020944</t>
        </is>
      </c>
      <c r="H469" s="9" t="n">
        <v>143896.038</v>
      </c>
      <c r="I469" t="n">
        <v>0</v>
      </c>
      <c r="J469" t="n">
        <v>24</v>
      </c>
      <c r="K469" s="15" t="n">
        <v>0</v>
      </c>
      <c r="L469">
        <f>J469 * K469</f>
        <v/>
      </c>
      <c r="M469" s="15" t="n">
        <v>0</v>
      </c>
      <c r="N469">
        <f>M469 * H469</f>
        <v/>
      </c>
    </row>
    <row r="470">
      <c r="A470" s="4" t="inlineStr">
        <is>
          <t>02.2023</t>
        </is>
      </c>
      <c r="B470" s="4" t="inlineStr">
        <is>
          <t>Cerdo</t>
        </is>
      </c>
      <c r="C470" s="4" t="inlineStr">
        <is>
          <t>Agro Sudamerica</t>
        </is>
      </c>
      <c r="D470" s="4" t="n">
        <v>1021077</v>
      </c>
      <c r="E470" s="4" t="inlineStr">
        <is>
          <t>GO Gord chic@ Cj 20k AS</t>
        </is>
      </c>
      <c r="F470" s="4" t="inlineStr">
        <is>
          <t>Grasas</t>
        </is>
      </c>
      <c r="G470" s="4" t="inlineStr">
        <is>
          <t>agro sudamerica1021077</t>
        </is>
      </c>
      <c r="H470" s="9" t="n">
        <v>47910.158</v>
      </c>
      <c r="I470" t="n">
        <v>0</v>
      </c>
      <c r="J470" t="n">
        <v>24</v>
      </c>
      <c r="K470" s="15" t="n">
        <v>0</v>
      </c>
      <c r="L470">
        <f>J470 * K470</f>
        <v/>
      </c>
      <c r="M470" s="15" t="n">
        <v>0</v>
      </c>
      <c r="N470">
        <f>M470 * H470</f>
        <v/>
      </c>
    </row>
    <row r="471">
      <c r="A471" s="4" t="inlineStr">
        <is>
          <t>02.2023</t>
        </is>
      </c>
      <c r="B471" s="4" t="inlineStr">
        <is>
          <t>Cerdo</t>
        </is>
      </c>
      <c r="C471" s="4" t="inlineStr">
        <is>
          <t>Agro Sudamerica</t>
        </is>
      </c>
      <c r="D471" s="4" t="n">
        <v>1021092</v>
      </c>
      <c r="E471" s="4" t="inlineStr">
        <is>
          <t>GO Triming 85/15@ Cj t-f 20k AS</t>
        </is>
      </c>
      <c r="F471" s="4" t="inlineStr">
        <is>
          <t>Recortes</t>
        </is>
      </c>
      <c r="G471" s="4" t="inlineStr">
        <is>
          <t>agro sudamerica1021092</t>
        </is>
      </c>
      <c r="H471" s="9" t="n">
        <v>47993.172</v>
      </c>
      <c r="I471" t="n">
        <v>0</v>
      </c>
      <c r="J471" t="n">
        <v>24</v>
      </c>
      <c r="K471" s="15" t="n">
        <v>0</v>
      </c>
      <c r="L471">
        <f>J471 * K471</f>
        <v/>
      </c>
      <c r="M471" s="15" t="n">
        <v>0</v>
      </c>
      <c r="N471">
        <f>M471 * H471</f>
        <v/>
      </c>
    </row>
    <row r="472">
      <c r="A472" s="4" t="inlineStr">
        <is>
          <t>02.2023</t>
        </is>
      </c>
      <c r="B472" s="4" t="inlineStr">
        <is>
          <t>Cerdo</t>
        </is>
      </c>
      <c r="C472" s="4" t="inlineStr">
        <is>
          <t>Agro Sudamerica</t>
        </is>
      </c>
      <c r="D472" s="4" t="n">
        <v>1022149</v>
      </c>
      <c r="E472" s="4" t="inlineStr">
        <is>
          <t>GO Plancha Rebaje Ent@ Cj 20k AS</t>
        </is>
      </c>
      <c r="F472" s="4" t="inlineStr">
        <is>
          <t>Plancha</t>
        </is>
      </c>
      <c r="G472" s="4" t="inlineStr">
        <is>
          <t>agro sudamerica1022149</t>
        </is>
      </c>
      <c r="H472" s="9" t="n">
        <v>10009.08</v>
      </c>
      <c r="I472" t="n">
        <v>0</v>
      </c>
      <c r="J472" t="n">
        <v>24</v>
      </c>
      <c r="K472" s="15" t="n">
        <v>0</v>
      </c>
      <c r="L472">
        <f>J472 * K472</f>
        <v/>
      </c>
      <c r="M472" s="15" t="n">
        <v>0</v>
      </c>
      <c r="N472">
        <f>M472 * H472</f>
        <v/>
      </c>
    </row>
    <row r="473">
      <c r="A473" s="4" t="inlineStr">
        <is>
          <t>02.2023</t>
        </is>
      </c>
      <c r="B473" s="4" t="inlineStr">
        <is>
          <t>Cerdo</t>
        </is>
      </c>
      <c r="C473" s="4" t="inlineStr">
        <is>
          <t>Agro Sudamerica</t>
        </is>
      </c>
      <c r="D473" s="4" t="n">
        <v>1022150</v>
      </c>
      <c r="E473" s="4" t="inlineStr">
        <is>
          <t>GO Gord chic@ Cj 20k AS</t>
        </is>
      </c>
      <c r="F473" s="4" t="inlineStr">
        <is>
          <t>Grasas</t>
        </is>
      </c>
      <c r="G473" s="4" t="inlineStr">
        <is>
          <t>agro sudamerica1022150</t>
        </is>
      </c>
      <c r="H473" s="9" t="n">
        <v>95959.512</v>
      </c>
      <c r="I473" t="n">
        <v>0</v>
      </c>
      <c r="J473" t="n">
        <v>24</v>
      </c>
      <c r="K473" s="15" t="n">
        <v>0</v>
      </c>
      <c r="L473">
        <f>J473 * K473</f>
        <v/>
      </c>
      <c r="M473" s="15" t="n">
        <v>0</v>
      </c>
      <c r="N473">
        <f>M473 * H473</f>
        <v/>
      </c>
    </row>
    <row r="474">
      <c r="A474" s="4" t="inlineStr">
        <is>
          <t>02.2023</t>
        </is>
      </c>
      <c r="B474" s="4" t="inlineStr">
        <is>
          <t>Cerdo</t>
        </is>
      </c>
      <c r="C474" s="4" t="inlineStr">
        <is>
          <t>Agro Sudamerica</t>
        </is>
      </c>
      <c r="D474" s="4" t="n">
        <v>1022709</v>
      </c>
      <c r="E474" s="4" t="inlineStr">
        <is>
          <t>GO PpPna 57@ Bo Cj AS</t>
        </is>
      </c>
      <c r="F474" s="4" t="inlineStr">
        <is>
          <t>Pierna</t>
        </is>
      </c>
      <c r="G474" s="4" t="inlineStr">
        <is>
          <t>agro sudamerica1022709</t>
        </is>
      </c>
      <c r="H474" s="9" t="n">
        <v>8961.817999999999</v>
      </c>
      <c r="I474" t="n">
        <v>0</v>
      </c>
      <c r="J474" t="n">
        <v>24</v>
      </c>
      <c r="K474" s="15" t="n">
        <v>0</v>
      </c>
      <c r="L474">
        <f>J474 * K474</f>
        <v/>
      </c>
      <c r="M474" s="15" t="n">
        <v>0</v>
      </c>
      <c r="N474">
        <f>M474 * H474</f>
        <v/>
      </c>
    </row>
    <row r="475">
      <c r="A475" s="4" t="inlineStr">
        <is>
          <t>02.2023</t>
        </is>
      </c>
      <c r="B475" s="4" t="inlineStr">
        <is>
          <t>Cerdo</t>
        </is>
      </c>
      <c r="C475" s="4" t="inlineStr">
        <is>
          <t>Agro Sudamerica</t>
        </is>
      </c>
      <c r="D475" s="4" t="n">
        <v>1023433</v>
      </c>
      <c r="E475" s="4" t="inlineStr">
        <is>
          <t>GO Papda Cab@ Cj 20k AS</t>
        </is>
      </c>
      <c r="F475" s="4" t="inlineStr">
        <is>
          <t>Plancha</t>
        </is>
      </c>
      <c r="G475" s="4" t="inlineStr">
        <is>
          <t>agro sudamerica1023433</t>
        </is>
      </c>
      <c r="H475" s="9" t="n">
        <v>30107.734</v>
      </c>
      <c r="I475" t="n">
        <v>0</v>
      </c>
      <c r="J475" t="n">
        <v>24</v>
      </c>
      <c r="K475" s="15" t="n">
        <v>0</v>
      </c>
      <c r="L475">
        <f>J475 * K475</f>
        <v/>
      </c>
      <c r="M475" s="15" t="n">
        <v>0</v>
      </c>
      <c r="N475">
        <f>M475 * H475</f>
        <v/>
      </c>
    </row>
    <row r="476">
      <c r="A476" s="4" t="inlineStr">
        <is>
          <t>02.2023</t>
        </is>
      </c>
      <c r="B476" s="4" t="inlineStr">
        <is>
          <t>Cerdo</t>
        </is>
      </c>
      <c r="C476" s="4" t="inlineStr">
        <is>
          <t>Agrosuper Asia</t>
        </is>
      </c>
      <c r="D476" s="4" t="n">
        <v>1020860</v>
      </c>
      <c r="E476" s="4" t="inlineStr">
        <is>
          <t>GO Lom Vet@ Cj 12k AK</t>
        </is>
      </c>
      <c r="F476" s="4" t="inlineStr">
        <is>
          <t>Lomo</t>
        </is>
      </c>
      <c r="G476" s="4" t="inlineStr">
        <is>
          <t>agrosuper asia1020860</t>
        </is>
      </c>
      <c r="H476" s="9" t="n">
        <v>44002.292</v>
      </c>
      <c r="I476" t="n">
        <v>0</v>
      </c>
      <c r="J476" t="n">
        <v>24</v>
      </c>
      <c r="K476" s="15" t="n">
        <v>0</v>
      </c>
      <c r="L476">
        <f>J476 * K476</f>
        <v/>
      </c>
      <c r="M476" s="15" t="n">
        <v>0</v>
      </c>
      <c r="N476">
        <f>M476 * H476</f>
        <v/>
      </c>
    </row>
    <row r="477">
      <c r="A477" s="4" t="inlineStr">
        <is>
          <t>02.2023</t>
        </is>
      </c>
      <c r="B477" s="4" t="inlineStr">
        <is>
          <t>Cerdo</t>
        </is>
      </c>
      <c r="C477" s="4" t="inlineStr">
        <is>
          <t>Agrosuper Asia</t>
        </is>
      </c>
      <c r="D477" s="4" t="n">
        <v>1020861</v>
      </c>
      <c r="E477" s="4" t="inlineStr">
        <is>
          <t>GO Lom Vet@ Cj 12k TJ</t>
        </is>
      </c>
      <c r="F477" s="4" t="inlineStr">
        <is>
          <t>Lomo</t>
        </is>
      </c>
      <c r="G477" s="4" t="inlineStr">
        <is>
          <t>agrosuper asia1020861</t>
        </is>
      </c>
      <c r="H477" s="9" t="n">
        <v>88020.674</v>
      </c>
      <c r="I477" t="n">
        <v>0</v>
      </c>
      <c r="J477" t="n">
        <v>24</v>
      </c>
      <c r="K477" s="15" t="n">
        <v>0</v>
      </c>
      <c r="L477">
        <f>J477 * K477</f>
        <v/>
      </c>
      <c r="M477" s="15" t="n">
        <v>0</v>
      </c>
      <c r="N477">
        <f>M477 * H477</f>
        <v/>
      </c>
    </row>
    <row r="478">
      <c r="A478" s="4" t="inlineStr">
        <is>
          <t>02.2023</t>
        </is>
      </c>
      <c r="B478" s="4" t="inlineStr">
        <is>
          <t>Cerdo</t>
        </is>
      </c>
      <c r="C478" s="4" t="inlineStr">
        <is>
          <t>Agrosuper Asia</t>
        </is>
      </c>
      <c r="D478" s="4" t="n">
        <v>1020904</v>
      </c>
      <c r="E478" s="4" t="inlineStr">
        <is>
          <t>GO Panc C/cue@ Cj Panc 230 TJ</t>
        </is>
      </c>
      <c r="F478" s="4" t="inlineStr">
        <is>
          <t>Panceta</t>
        </is>
      </c>
      <c r="G478" s="4" t="inlineStr">
        <is>
          <t>agrosuper asia1020904</t>
        </is>
      </c>
      <c r="H478" s="9" t="n">
        <v>43991.568</v>
      </c>
      <c r="I478" t="n">
        <v>0</v>
      </c>
      <c r="J478" t="n">
        <v>24</v>
      </c>
      <c r="K478" s="15" t="n">
        <v>0</v>
      </c>
      <c r="L478">
        <f>J478 * K478</f>
        <v/>
      </c>
      <c r="M478" s="15" t="n">
        <v>0</v>
      </c>
      <c r="N478">
        <f>M478 * H478</f>
        <v/>
      </c>
    </row>
    <row r="479">
      <c r="A479" s="4" t="inlineStr">
        <is>
          <t>02.2023</t>
        </is>
      </c>
      <c r="B479" s="4" t="inlineStr">
        <is>
          <t>Cerdo</t>
        </is>
      </c>
      <c r="C479" s="4" t="inlineStr">
        <is>
          <t>Agrosuper Asia</t>
        </is>
      </c>
      <c r="D479" s="4" t="n">
        <v>1021046</v>
      </c>
      <c r="E479" s="4" t="inlineStr">
        <is>
          <t>GO PernilM C/M@ Cj 15k TJ</t>
        </is>
      </c>
      <c r="F479" s="4" t="inlineStr">
        <is>
          <t>Pernil</t>
        </is>
      </c>
      <c r="G479" s="4" t="inlineStr">
        <is>
          <t>agrosuper asia1021046</t>
        </is>
      </c>
      <c r="H479" s="9" t="n">
        <v>43840.446</v>
      </c>
      <c r="I479" t="n">
        <v>0</v>
      </c>
      <c r="J479" t="n">
        <v>24</v>
      </c>
      <c r="K479" s="15" t="n">
        <v>0</v>
      </c>
      <c r="L479">
        <f>J479 * K479</f>
        <v/>
      </c>
      <c r="M479" s="15" t="n">
        <v>0</v>
      </c>
      <c r="N479">
        <f>M479 * H479</f>
        <v/>
      </c>
    </row>
    <row r="480">
      <c r="A480" s="4" t="inlineStr">
        <is>
          <t>02.2023</t>
        </is>
      </c>
      <c r="B480" s="4" t="inlineStr">
        <is>
          <t>Cerdo</t>
        </is>
      </c>
      <c r="C480" s="4" t="inlineStr">
        <is>
          <t>Agrosuper Asia</t>
        </is>
      </c>
      <c r="D480" s="4" t="n">
        <v>1021149</v>
      </c>
      <c r="E480" s="4" t="inlineStr">
        <is>
          <t>GO Tira Hso Ctro@ Cj 20k TJ</t>
        </is>
      </c>
      <c r="F480" s="4" t="inlineStr">
        <is>
          <t>Huesos</t>
        </is>
      </c>
      <c r="G480" s="4" t="inlineStr">
        <is>
          <t>agrosuper asia1021149</t>
        </is>
      </c>
      <c r="H480" s="9" t="n">
        <v>44000</v>
      </c>
      <c r="I480" t="n">
        <v>0</v>
      </c>
      <c r="J480" t="n">
        <v>24</v>
      </c>
      <c r="K480" s="15" t="n">
        <v>0</v>
      </c>
      <c r="L480">
        <f>J480 * K480</f>
        <v/>
      </c>
      <c r="M480" s="15" t="n">
        <v>0</v>
      </c>
      <c r="N480">
        <f>M480 * H480</f>
        <v/>
      </c>
    </row>
    <row r="481">
      <c r="A481" s="4" t="inlineStr">
        <is>
          <t>02.2023</t>
        </is>
      </c>
      <c r="B481" s="4" t="inlineStr">
        <is>
          <t>Cerdo</t>
        </is>
      </c>
      <c r="C481" s="4" t="inlineStr">
        <is>
          <t>Agrosuper Asia</t>
        </is>
      </c>
      <c r="D481" s="4" t="n">
        <v>1021151</v>
      </c>
      <c r="E481" s="4" t="inlineStr">
        <is>
          <t>GO Hso Cogote@ Bo Cj 20k TJ</t>
        </is>
      </c>
      <c r="F481" s="4" t="inlineStr">
        <is>
          <t>Huesos</t>
        </is>
      </c>
      <c r="G481" s="4" t="inlineStr">
        <is>
          <t>agrosuper asia1021151</t>
        </is>
      </c>
      <c r="H481" s="9" t="n">
        <v>44000</v>
      </c>
      <c r="I481" t="n">
        <v>0</v>
      </c>
      <c r="J481" t="n">
        <v>24</v>
      </c>
      <c r="K481" s="15" t="n">
        <v>0</v>
      </c>
      <c r="L481">
        <f>J481 * K481</f>
        <v/>
      </c>
      <c r="M481" s="15" t="n">
        <v>0</v>
      </c>
      <c r="N481">
        <f>M481 * H481</f>
        <v/>
      </c>
    </row>
    <row r="482">
      <c r="A482" s="4" t="inlineStr">
        <is>
          <t>02.2023</t>
        </is>
      </c>
      <c r="B482" s="4" t="inlineStr">
        <is>
          <t>Cerdo</t>
        </is>
      </c>
      <c r="C482" s="4" t="inlineStr">
        <is>
          <t>Agrosuper Asia</t>
        </is>
      </c>
      <c r="D482" s="4" t="n">
        <v>1021156</v>
      </c>
      <c r="E482" s="4" t="inlineStr">
        <is>
          <t>GO Hso Pecho@ Cj Lom Vet TJ</t>
        </is>
      </c>
      <c r="F482" s="4" t="inlineStr">
        <is>
          <t>Huesos</t>
        </is>
      </c>
      <c r="G482" s="4" t="inlineStr">
        <is>
          <t>agrosuper asia1021156</t>
        </is>
      </c>
      <c r="H482" s="9" t="n">
        <v>48000</v>
      </c>
      <c r="I482" t="n">
        <v>0</v>
      </c>
      <c r="J482" t="n">
        <v>24</v>
      </c>
      <c r="K482" s="15" t="n">
        <v>0</v>
      </c>
      <c r="L482">
        <f>J482 * K482</f>
        <v/>
      </c>
      <c r="M482" s="15" t="n">
        <v>0</v>
      </c>
      <c r="N482">
        <f>M482 * H482</f>
        <v/>
      </c>
    </row>
    <row r="483">
      <c r="A483" s="4" t="inlineStr">
        <is>
          <t>02.2023</t>
        </is>
      </c>
      <c r="B483" s="4" t="inlineStr">
        <is>
          <t>Cerdo</t>
        </is>
      </c>
      <c r="C483" s="4" t="inlineStr">
        <is>
          <t>Agrosuper Asia</t>
        </is>
      </c>
      <c r="D483" s="4" t="n">
        <v>1021470</v>
      </c>
      <c r="E483" s="4" t="inlineStr">
        <is>
          <t>GO PernilM@ Cj 20k AK</t>
        </is>
      </c>
      <c r="F483" s="4" t="inlineStr">
        <is>
          <t>Pernil</t>
        </is>
      </c>
      <c r="G483" s="4" t="inlineStr">
        <is>
          <t>agrosuper asia1021470</t>
        </is>
      </c>
      <c r="H483" s="9" t="n">
        <v>44018.46</v>
      </c>
      <c r="I483" t="n">
        <v>0</v>
      </c>
      <c r="J483" t="n">
        <v>24</v>
      </c>
      <c r="K483" s="15" t="n">
        <v>0</v>
      </c>
      <c r="L483">
        <f>J483 * K483</f>
        <v/>
      </c>
      <c r="M483" s="15" t="n">
        <v>0</v>
      </c>
      <c r="N483">
        <f>M483 * H483</f>
        <v/>
      </c>
    </row>
    <row r="484">
      <c r="A484" s="4" t="inlineStr">
        <is>
          <t>02.2023</t>
        </is>
      </c>
      <c r="B484" s="4" t="inlineStr">
        <is>
          <t>Cerdo</t>
        </is>
      </c>
      <c r="C484" s="4" t="inlineStr">
        <is>
          <t>Agrosuper Asia</t>
        </is>
      </c>
      <c r="D484" s="4" t="n">
        <v>1021655</v>
      </c>
      <c r="E484" s="4" t="inlineStr">
        <is>
          <t>GO Estómago Pouch@ Bo Cj 10k AS</t>
        </is>
      </c>
      <c r="F484" s="4" t="inlineStr">
        <is>
          <t>Subprod</t>
        </is>
      </c>
      <c r="G484" s="4" t="inlineStr">
        <is>
          <t>agrosuper asia1021655</t>
        </is>
      </c>
      <c r="H484" s="9" t="n">
        <v>22020</v>
      </c>
      <c r="I484" t="n">
        <v>0</v>
      </c>
      <c r="J484" t="n">
        <v>24</v>
      </c>
      <c r="K484" s="15" t="n">
        <v>0</v>
      </c>
      <c r="L484">
        <f>J484 * K484</f>
        <v/>
      </c>
      <c r="M484" s="15" t="n">
        <v>0</v>
      </c>
      <c r="N484">
        <f>M484 * H484</f>
        <v/>
      </c>
    </row>
    <row r="485">
      <c r="A485" s="4" t="inlineStr">
        <is>
          <t>02.2023</t>
        </is>
      </c>
      <c r="B485" s="4" t="inlineStr">
        <is>
          <t>Cerdo</t>
        </is>
      </c>
      <c r="C485" s="4" t="inlineStr">
        <is>
          <t>Agrosuper Asia</t>
        </is>
      </c>
      <c r="D485" s="4" t="n">
        <v>1021664</v>
      </c>
      <c r="E485" s="4" t="inlineStr">
        <is>
          <t>GO Pecho S/cue K@ Cj 20k TJ</t>
        </is>
      </c>
      <c r="F485" s="4" t="inlineStr">
        <is>
          <t>Cost-Pec</t>
        </is>
      </c>
      <c r="G485" s="4" t="inlineStr">
        <is>
          <t>agrosuper asia1021664</t>
        </is>
      </c>
      <c r="H485" s="9" t="n">
        <v>44395.142</v>
      </c>
      <c r="I485" t="n">
        <v>0</v>
      </c>
      <c r="J485" t="n">
        <v>24</v>
      </c>
      <c r="K485" s="15" t="n">
        <v>0</v>
      </c>
      <c r="L485">
        <f>J485 * K485</f>
        <v/>
      </c>
      <c r="M485" s="15" t="n">
        <v>0</v>
      </c>
      <c r="N485">
        <f>M485 * H485</f>
        <v/>
      </c>
    </row>
    <row r="486">
      <c r="A486" s="4" t="inlineStr">
        <is>
          <t>02.2023</t>
        </is>
      </c>
      <c r="B486" s="4" t="inlineStr">
        <is>
          <t>Cerdo</t>
        </is>
      </c>
      <c r="C486" s="4" t="inlineStr">
        <is>
          <t>Agrosuper Asia</t>
        </is>
      </c>
      <c r="D486" s="4" t="n">
        <v>1022182</v>
      </c>
      <c r="E486" s="4" t="inlineStr">
        <is>
          <t>GO BB Ribs 20-24 oz@ Cj 10k AS</t>
        </is>
      </c>
      <c r="F486" s="4" t="inlineStr">
        <is>
          <t>Chuleta</t>
        </is>
      </c>
      <c r="G486" s="4" t="inlineStr">
        <is>
          <t>agrosuper asia1022182</t>
        </is>
      </c>
      <c r="H486" s="9" t="n">
        <v>43960</v>
      </c>
      <c r="I486" t="n">
        <v>0</v>
      </c>
      <c r="J486" t="n">
        <v>24</v>
      </c>
      <c r="K486" s="15" t="n">
        <v>0</v>
      </c>
      <c r="L486">
        <f>J486 * K486</f>
        <v/>
      </c>
      <c r="M486" s="15" t="n">
        <v>0</v>
      </c>
      <c r="N486">
        <f>M486 * H486</f>
        <v/>
      </c>
    </row>
    <row r="487">
      <c r="A487" s="4" t="inlineStr">
        <is>
          <t>02.2023</t>
        </is>
      </c>
      <c r="B487" s="4" t="inlineStr">
        <is>
          <t>Cerdo</t>
        </is>
      </c>
      <c r="C487" s="4" t="inlineStr">
        <is>
          <t>Agrosuper Asia</t>
        </is>
      </c>
      <c r="D487" s="4" t="n">
        <v>1022885</v>
      </c>
      <c r="E487" s="4" t="inlineStr">
        <is>
          <t>GO Panc S/cue@ Cj Panc TJ</t>
        </is>
      </c>
      <c r="F487" s="4" t="inlineStr">
        <is>
          <t>Panceta</t>
        </is>
      </c>
      <c r="G487" s="4" t="inlineStr">
        <is>
          <t>agrosuper asia1022885</t>
        </is>
      </c>
      <c r="H487" s="9" t="n">
        <v>88016.084</v>
      </c>
      <c r="I487" t="n">
        <v>0</v>
      </c>
      <c r="J487" t="n">
        <v>24</v>
      </c>
      <c r="K487" s="15" t="n">
        <v>0</v>
      </c>
      <c r="L487">
        <f>J487 * K487</f>
        <v/>
      </c>
      <c r="M487" s="15" t="n">
        <v>0</v>
      </c>
      <c r="N487">
        <f>M487 * H487</f>
        <v/>
      </c>
    </row>
    <row r="488">
      <c r="A488" s="4" t="inlineStr">
        <is>
          <t>02.2023</t>
        </is>
      </c>
      <c r="B488" s="4" t="inlineStr">
        <is>
          <t>Cerdo</t>
        </is>
      </c>
      <c r="C488" s="4" t="inlineStr">
        <is>
          <t>Agrosuper Asia</t>
        </is>
      </c>
      <c r="D488" s="4" t="n">
        <v>1022887</v>
      </c>
      <c r="E488" s="4" t="inlineStr">
        <is>
          <t>GO Panc S/cue@ Cj Panc AK</t>
        </is>
      </c>
      <c r="F488" s="4" t="inlineStr">
        <is>
          <t>Panceta</t>
        </is>
      </c>
      <c r="G488" s="4" t="inlineStr">
        <is>
          <t>agrosuper asia1022887</t>
        </is>
      </c>
      <c r="H488" s="9" t="n">
        <v>264097.884</v>
      </c>
      <c r="I488" t="n">
        <v>0</v>
      </c>
      <c r="J488" t="n">
        <v>24</v>
      </c>
      <c r="K488" s="15" t="n">
        <v>0</v>
      </c>
      <c r="L488">
        <f>J488 * K488</f>
        <v/>
      </c>
      <c r="M488" s="15" t="n">
        <v>0</v>
      </c>
      <c r="N488">
        <f>M488 * H488</f>
        <v/>
      </c>
    </row>
    <row r="489">
      <c r="A489" s="4" t="inlineStr">
        <is>
          <t>02.2023</t>
        </is>
      </c>
      <c r="B489" s="4" t="inlineStr">
        <is>
          <t>Cerdo</t>
        </is>
      </c>
      <c r="C489" s="4" t="inlineStr">
        <is>
          <t>Agrosuper Asia</t>
        </is>
      </c>
      <c r="D489" s="4" t="n">
        <v>1023037</v>
      </c>
      <c r="E489" s="4" t="inlineStr">
        <is>
          <t>GO Panc S/cue@ Cj Panc 16k AS</t>
        </is>
      </c>
      <c r="F489" s="4" t="inlineStr">
        <is>
          <t>Panceta</t>
        </is>
      </c>
      <c r="G489" s="4" t="inlineStr">
        <is>
          <t>agrosuper asia1023037</t>
        </is>
      </c>
      <c r="H489" s="9" t="n">
        <v>88035.304</v>
      </c>
      <c r="I489" t="n">
        <v>0</v>
      </c>
      <c r="J489" t="n">
        <v>24</v>
      </c>
      <c r="K489" s="15" t="n">
        <v>0</v>
      </c>
      <c r="L489">
        <f>J489 * K489</f>
        <v/>
      </c>
      <c r="M489" s="15" t="n">
        <v>0</v>
      </c>
      <c r="N489">
        <f>M489 * H489</f>
        <v/>
      </c>
    </row>
    <row r="490">
      <c r="A490" s="4" t="inlineStr">
        <is>
          <t>02.2023</t>
        </is>
      </c>
      <c r="B490" s="4" t="inlineStr">
        <is>
          <t>Cerdo</t>
        </is>
      </c>
      <c r="C490" s="4" t="inlineStr">
        <is>
          <t>Agrosuper Asia</t>
        </is>
      </c>
      <c r="D490" s="4" t="n">
        <v>1023283</v>
      </c>
      <c r="E490" s="4" t="inlineStr">
        <is>
          <t>GO Grasa Chaleco@ Cj 10k AS</t>
        </is>
      </c>
      <c r="F490" s="4" t="inlineStr">
        <is>
          <t>Subprod</t>
        </is>
      </c>
      <c r="G490" s="4" t="inlineStr">
        <is>
          <t>agrosuper asia1023283</t>
        </is>
      </c>
      <c r="H490" s="9" t="n">
        <v>197160.208</v>
      </c>
      <c r="I490" t="n">
        <v>0</v>
      </c>
      <c r="J490" t="n">
        <v>24</v>
      </c>
      <c r="K490" s="15" t="n">
        <v>0</v>
      </c>
      <c r="L490">
        <f>J490 * K490</f>
        <v/>
      </c>
      <c r="M490" s="15" t="n">
        <v>0</v>
      </c>
      <c r="N490">
        <f>M490 * H490</f>
        <v/>
      </c>
    </row>
    <row r="491">
      <c r="A491" s="4" t="inlineStr">
        <is>
          <t>02.2023</t>
        </is>
      </c>
      <c r="B491" s="4" t="inlineStr">
        <is>
          <t>Cerdo</t>
        </is>
      </c>
      <c r="C491" s="4" t="inlineStr">
        <is>
          <t>Agrosuper Brasil</t>
        </is>
      </c>
      <c r="D491" s="4" t="n">
        <v>1021864</v>
      </c>
      <c r="E491" s="4" t="inlineStr">
        <is>
          <t>GO Cue Papda CP@ Cj 20k AS</t>
        </is>
      </c>
      <c r="F491" s="4" t="inlineStr">
        <is>
          <t>Cueros</t>
        </is>
      </c>
      <c r="G491" s="4" t="inlineStr">
        <is>
          <t>agrosuper brasil1021864</t>
        </is>
      </c>
      <c r="H491" s="9" t="n">
        <v>47972.544</v>
      </c>
      <c r="I491" t="n">
        <v>0</v>
      </c>
      <c r="J491" t="n">
        <v>24</v>
      </c>
      <c r="K491" s="15" t="n">
        <v>0</v>
      </c>
      <c r="L491">
        <f>J491 * K491</f>
        <v/>
      </c>
      <c r="M491" s="15" t="n">
        <v>0</v>
      </c>
      <c r="N491">
        <f>M491 * H491</f>
        <v/>
      </c>
    </row>
    <row r="492">
      <c r="A492" s="4" t="inlineStr">
        <is>
          <t>02.2023</t>
        </is>
      </c>
      <c r="B492" s="4" t="inlineStr">
        <is>
          <t>Cerdo</t>
        </is>
      </c>
      <c r="C492" s="4" t="inlineStr">
        <is>
          <t>Agrosuper Brasil</t>
        </is>
      </c>
      <c r="D492" s="4" t="n">
        <v>1022217</v>
      </c>
      <c r="E492" s="4" t="inlineStr">
        <is>
          <t>GO Lom Tocino@ Bo Cj 20k AS</t>
        </is>
      </c>
      <c r="F492" s="4" t="inlineStr">
        <is>
          <t>Grasas</t>
        </is>
      </c>
      <c r="G492" s="4" t="inlineStr">
        <is>
          <t>agrosuper brasil1022217</t>
        </is>
      </c>
      <c r="H492" s="9" t="n">
        <v>625.08</v>
      </c>
      <c r="I492" t="n">
        <v>0</v>
      </c>
      <c r="J492" t="n">
        <v>24</v>
      </c>
      <c r="K492" s="15" t="n">
        <v>0</v>
      </c>
      <c r="L492">
        <f>J492 * K492</f>
        <v/>
      </c>
      <c r="M492" s="15" t="n">
        <v>0</v>
      </c>
      <c r="N492">
        <f>M492 * H492</f>
        <v/>
      </c>
    </row>
    <row r="493">
      <c r="A493" s="4" t="inlineStr">
        <is>
          <t>02.2023</t>
        </is>
      </c>
      <c r="B493" s="4" t="inlineStr">
        <is>
          <t>Cerdo</t>
        </is>
      </c>
      <c r="C493" s="4" t="inlineStr">
        <is>
          <t>Agrosuper Brasil</t>
        </is>
      </c>
      <c r="D493" s="4" t="n">
        <v>1023334</v>
      </c>
      <c r="E493" s="4" t="inlineStr">
        <is>
          <t>Cue granel Esp CC@ Cj 20k AS</t>
        </is>
      </c>
      <c r="F493" s="4" t="inlineStr">
        <is>
          <t>Cueros</t>
        </is>
      </c>
      <c r="G493" s="4" t="inlineStr">
        <is>
          <t>agrosuper brasil1023334</t>
        </is>
      </c>
      <c r="H493" s="9" t="n">
        <v>92722.14999999999</v>
      </c>
      <c r="I493" t="n">
        <v>0</v>
      </c>
      <c r="J493" t="n">
        <v>24</v>
      </c>
      <c r="K493" s="15" t="n">
        <v>0</v>
      </c>
      <c r="L493">
        <f>J493 * K493</f>
        <v/>
      </c>
      <c r="M493" s="15" t="n">
        <v>0</v>
      </c>
      <c r="N493">
        <f>M493 * H493</f>
        <v/>
      </c>
    </row>
    <row r="494">
      <c r="A494" s="4" t="inlineStr">
        <is>
          <t>02.2023</t>
        </is>
      </c>
      <c r="B494" s="4" t="inlineStr">
        <is>
          <t>Cerdo</t>
        </is>
      </c>
      <c r="C494" s="4" t="inlineStr">
        <is>
          <t>Agrosuper Shanghai</t>
        </is>
      </c>
      <c r="D494" s="4" t="n">
        <v>1021204</v>
      </c>
      <c r="E494" s="4" t="inlineStr">
        <is>
          <t>GO Lom Tocino@ Cj 20k AS</t>
        </is>
      </c>
      <c r="F494" s="4" t="inlineStr">
        <is>
          <t>Grasas</t>
        </is>
      </c>
      <c r="G494" s="4" t="inlineStr">
        <is>
          <t>agrosuper shanghai1021204</t>
        </is>
      </c>
      <c r="H494" s="9" t="n">
        <v>48000</v>
      </c>
      <c r="I494" t="n">
        <v>0</v>
      </c>
      <c r="J494" t="n">
        <v>24</v>
      </c>
      <c r="K494" s="15" t="n">
        <v>0</v>
      </c>
      <c r="L494">
        <f>J494 * K494</f>
        <v/>
      </c>
      <c r="M494" s="15" t="n">
        <v>0</v>
      </c>
      <c r="N494">
        <f>M494 * H494</f>
        <v/>
      </c>
    </row>
    <row r="495">
      <c r="A495" s="4" t="inlineStr">
        <is>
          <t>02.2023</t>
        </is>
      </c>
      <c r="B495" s="4" t="inlineStr">
        <is>
          <t>Cerdo</t>
        </is>
      </c>
      <c r="C495" s="4" t="inlineStr">
        <is>
          <t>Agrosuper Shanghai</t>
        </is>
      </c>
      <c r="D495" s="4" t="n">
        <v>1021731</v>
      </c>
      <c r="E495" s="4" t="inlineStr">
        <is>
          <t>GO PernilM@ Cj 20k AS</t>
        </is>
      </c>
      <c r="F495" s="4" t="inlineStr">
        <is>
          <t>Pernil</t>
        </is>
      </c>
      <c r="G495" s="4" t="inlineStr">
        <is>
          <t>agrosuper shanghai1021731</t>
        </is>
      </c>
      <c r="H495" s="9" t="n">
        <v>96760</v>
      </c>
      <c r="I495" t="n">
        <v>0</v>
      </c>
      <c r="J495" t="n">
        <v>24</v>
      </c>
      <c r="K495" s="15" t="n">
        <v>0</v>
      </c>
      <c r="L495">
        <f>J495 * K495</f>
        <v/>
      </c>
      <c r="M495" s="15" t="n">
        <v>0</v>
      </c>
      <c r="N495">
        <f>M495 * H495</f>
        <v/>
      </c>
    </row>
    <row r="496">
      <c r="A496" s="4" t="inlineStr">
        <is>
          <t>02.2023</t>
        </is>
      </c>
      <c r="B496" s="4" t="inlineStr">
        <is>
          <t>Cerdo</t>
        </is>
      </c>
      <c r="C496" s="4" t="inlineStr">
        <is>
          <t>Agrosuper Shanghai</t>
        </is>
      </c>
      <c r="D496" s="4" t="n">
        <v>1021732</v>
      </c>
      <c r="E496" s="4" t="inlineStr">
        <is>
          <t>GO Hso femur@ Cj 20k AS</t>
        </is>
      </c>
      <c r="F496" s="4" t="inlineStr">
        <is>
          <t>Huesos</t>
        </is>
      </c>
      <c r="G496" s="4" t="inlineStr">
        <is>
          <t>agrosuper shanghai1021732</t>
        </is>
      </c>
      <c r="H496" s="9" t="n">
        <v>148200</v>
      </c>
      <c r="I496" t="n">
        <v>0</v>
      </c>
      <c r="J496" t="n">
        <v>24</v>
      </c>
      <c r="K496" s="15" t="n">
        <v>0</v>
      </c>
      <c r="L496">
        <f>J496 * K496</f>
        <v/>
      </c>
      <c r="M496" s="15" t="n">
        <v>0</v>
      </c>
      <c r="N496">
        <f>M496 * H496</f>
        <v/>
      </c>
    </row>
    <row r="497">
      <c r="A497" s="4" t="inlineStr">
        <is>
          <t>02.2023</t>
        </is>
      </c>
      <c r="B497" s="4" t="inlineStr">
        <is>
          <t>Cerdo</t>
        </is>
      </c>
      <c r="C497" s="4" t="inlineStr">
        <is>
          <t>Agrosuper Shanghai</t>
        </is>
      </c>
      <c r="D497" s="4" t="n">
        <v>1021733</v>
      </c>
      <c r="E497" s="4" t="inlineStr">
        <is>
          <t>GO PpPna 59@ Cj 20k AS</t>
        </is>
      </c>
      <c r="F497" s="4" t="inlineStr">
        <is>
          <t>Pierna</t>
        </is>
      </c>
      <c r="G497" s="4" t="inlineStr">
        <is>
          <t>agrosuper shanghai1021733</t>
        </is>
      </c>
      <c r="H497" s="9" t="n">
        <v>11276.164</v>
      </c>
      <c r="I497" t="n">
        <v>0</v>
      </c>
      <c r="J497" t="n">
        <v>24</v>
      </c>
      <c r="K497" s="15" t="n">
        <v>0</v>
      </c>
      <c r="L497">
        <f>J497 * K497</f>
        <v/>
      </c>
      <c r="M497" s="15" t="n">
        <v>0</v>
      </c>
      <c r="N497">
        <f>M497 * H497</f>
        <v/>
      </c>
    </row>
    <row r="498">
      <c r="A498" s="4" t="inlineStr">
        <is>
          <t>02.2023</t>
        </is>
      </c>
      <c r="B498" s="4" t="inlineStr">
        <is>
          <t>Cerdo</t>
        </is>
      </c>
      <c r="C498" s="4" t="inlineStr">
        <is>
          <t>Agrosuper Shanghai</t>
        </is>
      </c>
      <c r="D498" s="4" t="n">
        <v>1021735</v>
      </c>
      <c r="E498" s="4" t="inlineStr">
        <is>
          <t>GO Patas@ Cj 20k AS</t>
        </is>
      </c>
      <c r="F498" s="4" t="inlineStr">
        <is>
          <t>Subprod</t>
        </is>
      </c>
      <c r="G498" s="4" t="inlineStr">
        <is>
          <t>agrosuper shanghai1021735</t>
        </is>
      </c>
      <c r="H498" s="9" t="n">
        <v>98280</v>
      </c>
      <c r="I498" t="n">
        <v>0</v>
      </c>
      <c r="J498" t="n">
        <v>24</v>
      </c>
      <c r="K498" s="15" t="n">
        <v>0</v>
      </c>
      <c r="L498">
        <f>J498 * K498</f>
        <v/>
      </c>
      <c r="M498" s="15" t="n">
        <v>0</v>
      </c>
      <c r="N498">
        <f>M498 * H498</f>
        <v/>
      </c>
    </row>
    <row r="499">
      <c r="A499" s="4" t="inlineStr">
        <is>
          <t>02.2023</t>
        </is>
      </c>
      <c r="B499" s="4" t="inlineStr">
        <is>
          <t>Cerdo</t>
        </is>
      </c>
      <c r="C499" s="4" t="inlineStr">
        <is>
          <t>Agrosuper Shanghai</t>
        </is>
      </c>
      <c r="D499" s="4" t="n">
        <v>1021737</v>
      </c>
      <c r="E499" s="4" t="inlineStr">
        <is>
          <t>GO Manos B@ Cj 20k AS</t>
        </is>
      </c>
      <c r="F499" s="4" t="inlineStr">
        <is>
          <t>Subprod</t>
        </is>
      </c>
      <c r="G499" s="4" t="inlineStr">
        <is>
          <t>agrosuper shanghai1021737</t>
        </is>
      </c>
      <c r="H499" s="9" t="n">
        <v>0</v>
      </c>
      <c r="I499" t="n">
        <v>0</v>
      </c>
      <c r="J499" t="n">
        <v>24</v>
      </c>
      <c r="K499" s="15" t="n">
        <v>0</v>
      </c>
      <c r="L499">
        <f>J499 * K499</f>
        <v/>
      </c>
      <c r="M499" s="15" t="n">
        <v>0</v>
      </c>
      <c r="N499">
        <f>M499 * H499</f>
        <v/>
      </c>
    </row>
    <row r="500">
      <c r="A500" s="4" t="inlineStr">
        <is>
          <t>02.2023</t>
        </is>
      </c>
      <c r="B500" s="4" t="inlineStr">
        <is>
          <t>Cerdo</t>
        </is>
      </c>
      <c r="C500" s="4" t="inlineStr">
        <is>
          <t>Agrosuper Shanghai</t>
        </is>
      </c>
      <c r="D500" s="4" t="n">
        <v>1021738</v>
      </c>
      <c r="E500" s="4" t="inlineStr">
        <is>
          <t>GO Patas B@ Cj 20k AS</t>
        </is>
      </c>
      <c r="F500" s="4" t="inlineStr">
        <is>
          <t>Subprod</t>
        </is>
      </c>
      <c r="G500" s="4" t="inlineStr">
        <is>
          <t>agrosuper shanghai1021738</t>
        </is>
      </c>
      <c r="H500" s="9" t="n">
        <v>40</v>
      </c>
      <c r="I500" t="n">
        <v>0</v>
      </c>
      <c r="J500" t="n">
        <v>24</v>
      </c>
      <c r="K500" s="15" t="n">
        <v>0</v>
      </c>
      <c r="L500">
        <f>J500 * K500</f>
        <v/>
      </c>
      <c r="M500" s="15" t="n">
        <v>0</v>
      </c>
      <c r="N500">
        <f>M500 * H500</f>
        <v/>
      </c>
    </row>
    <row r="501">
      <c r="A501" s="4" t="inlineStr">
        <is>
          <t>02.2023</t>
        </is>
      </c>
      <c r="B501" s="4" t="inlineStr">
        <is>
          <t>Cerdo</t>
        </is>
      </c>
      <c r="C501" s="4" t="inlineStr">
        <is>
          <t>Agrosuper Shanghai</t>
        </is>
      </c>
      <c r="D501" s="4" t="n">
        <v>1021739</v>
      </c>
      <c r="E501" s="4" t="inlineStr">
        <is>
          <t>GO Cab Part@ Cj 20k AS</t>
        </is>
      </c>
      <c r="F501" s="4" t="inlineStr">
        <is>
          <t>Cabeza</t>
        </is>
      </c>
      <c r="G501" s="4" t="inlineStr">
        <is>
          <t>agrosuper shanghai1021739</t>
        </is>
      </c>
      <c r="H501" s="9" t="n">
        <v>0</v>
      </c>
      <c r="I501" t="n">
        <v>0</v>
      </c>
      <c r="J501" t="n">
        <v>24</v>
      </c>
      <c r="K501" s="15" t="n">
        <v>0</v>
      </c>
      <c r="L501">
        <f>J501 * K501</f>
        <v/>
      </c>
      <c r="M501" s="15" t="n">
        <v>0</v>
      </c>
      <c r="N501">
        <f>M501 * H501</f>
        <v/>
      </c>
    </row>
    <row r="502">
      <c r="A502" s="4" t="inlineStr">
        <is>
          <t>02.2023</t>
        </is>
      </c>
      <c r="B502" s="4" t="inlineStr">
        <is>
          <t>Cerdo</t>
        </is>
      </c>
      <c r="C502" s="4" t="inlineStr">
        <is>
          <t>Agrosuper Shanghai</t>
        </is>
      </c>
      <c r="D502" s="4" t="n">
        <v>1021740</v>
      </c>
      <c r="E502" s="4" t="inlineStr">
        <is>
          <t>GO Pana S/Corazón@ Cj 20k AS</t>
        </is>
      </c>
      <c r="F502" s="4" t="inlineStr">
        <is>
          <t>Subprod</t>
        </is>
      </c>
      <c r="G502" s="4" t="inlineStr">
        <is>
          <t>agrosuper shanghai1021740</t>
        </is>
      </c>
      <c r="H502" s="9" t="n">
        <v>0</v>
      </c>
      <c r="I502" t="n">
        <v>0</v>
      </c>
      <c r="J502" t="n">
        <v>24</v>
      </c>
      <c r="K502" s="15" t="n">
        <v>0</v>
      </c>
      <c r="L502">
        <f>J502 * K502</f>
        <v/>
      </c>
      <c r="M502" s="15" t="n">
        <v>0</v>
      </c>
      <c r="N502">
        <f>M502 * H502</f>
        <v/>
      </c>
    </row>
    <row r="503">
      <c r="A503" s="4" t="inlineStr">
        <is>
          <t>02.2023</t>
        </is>
      </c>
      <c r="B503" s="4" t="inlineStr">
        <is>
          <t>Cerdo</t>
        </is>
      </c>
      <c r="C503" s="4" t="inlineStr">
        <is>
          <t>Agrosuper Shanghai</t>
        </is>
      </c>
      <c r="D503" s="4" t="n">
        <v>1021766</v>
      </c>
      <c r="E503" s="4" t="inlineStr">
        <is>
          <t>GO Hso Cogote@ Cj 20k AS</t>
        </is>
      </c>
      <c r="F503" s="4" t="inlineStr">
        <is>
          <t>Huesos</t>
        </is>
      </c>
      <c r="G503" s="4" t="inlineStr">
        <is>
          <t>agrosuper shanghai1021766</t>
        </is>
      </c>
      <c r="H503" s="9" t="n">
        <v>143856</v>
      </c>
      <c r="I503" t="n">
        <v>0</v>
      </c>
      <c r="J503" t="n">
        <v>24</v>
      </c>
      <c r="K503" s="15" t="n">
        <v>0</v>
      </c>
      <c r="L503">
        <f>J503 * K503</f>
        <v/>
      </c>
      <c r="M503" s="15" t="n">
        <v>0</v>
      </c>
      <c r="N503">
        <f>M503 * H503</f>
        <v/>
      </c>
    </row>
    <row r="504">
      <c r="A504" s="4" t="inlineStr">
        <is>
          <t>02.2023</t>
        </is>
      </c>
      <c r="B504" s="4" t="inlineStr">
        <is>
          <t>Cerdo</t>
        </is>
      </c>
      <c r="C504" s="4" t="inlineStr">
        <is>
          <t>Agrosuper Shanghai</t>
        </is>
      </c>
      <c r="D504" s="4" t="n">
        <v>1021767</v>
      </c>
      <c r="E504" s="4" t="inlineStr">
        <is>
          <t>GO Tira Hso Ctro@ Cj 20k AS</t>
        </is>
      </c>
      <c r="F504" s="4" t="inlineStr">
        <is>
          <t>Huesos</t>
        </is>
      </c>
      <c r="G504" s="4" t="inlineStr">
        <is>
          <t>agrosuper shanghai1021767</t>
        </is>
      </c>
      <c r="H504" s="9" t="n">
        <v>245592</v>
      </c>
      <c r="I504" t="n">
        <v>0</v>
      </c>
      <c r="J504" t="n">
        <v>24</v>
      </c>
      <c r="K504" s="15" t="n">
        <v>0</v>
      </c>
      <c r="L504">
        <f>J504 * K504</f>
        <v/>
      </c>
      <c r="M504" s="15" t="n">
        <v>0</v>
      </c>
      <c r="N504">
        <f>M504 * H504</f>
        <v/>
      </c>
    </row>
    <row r="505">
      <c r="A505" s="4" t="inlineStr">
        <is>
          <t>02.2023</t>
        </is>
      </c>
      <c r="B505" s="4" t="inlineStr">
        <is>
          <t>Cerdo</t>
        </is>
      </c>
      <c r="C505" s="4" t="inlineStr">
        <is>
          <t>Agrosuper Shanghai</t>
        </is>
      </c>
      <c r="D505" s="4" t="n">
        <v>1021774</v>
      </c>
      <c r="E505" s="4" t="inlineStr">
        <is>
          <t>GO Hso húmer@ Bo Cj 20k AS</t>
        </is>
      </c>
      <c r="F505" s="4" t="inlineStr">
        <is>
          <t>Huesos</t>
        </is>
      </c>
      <c r="G505" s="4" t="inlineStr">
        <is>
          <t>agrosuper shanghai1021774</t>
        </is>
      </c>
      <c r="H505" s="9" t="n">
        <v>0</v>
      </c>
      <c r="I505" t="n">
        <v>0</v>
      </c>
      <c r="J505" t="n">
        <v>24</v>
      </c>
      <c r="K505" s="15" t="n">
        <v>0</v>
      </c>
      <c r="L505">
        <f>J505 * K505</f>
        <v/>
      </c>
      <c r="M505" s="15" t="n">
        <v>0</v>
      </c>
      <c r="N505">
        <f>M505 * H505</f>
        <v/>
      </c>
    </row>
    <row r="506">
      <c r="A506" s="4" t="inlineStr">
        <is>
          <t>02.2023</t>
        </is>
      </c>
      <c r="B506" s="4" t="inlineStr">
        <is>
          <t>Cerdo</t>
        </is>
      </c>
      <c r="C506" s="4" t="inlineStr">
        <is>
          <t>Agrosuper Shanghai</t>
        </is>
      </c>
      <c r="D506" s="4" t="n">
        <v>1021905</v>
      </c>
      <c r="E506" s="4" t="inlineStr">
        <is>
          <t>GO Reco 70/30 @ Cj 20k AS</t>
        </is>
      </c>
      <c r="F506" s="4" t="inlineStr">
        <is>
          <t>Recortes</t>
        </is>
      </c>
      <c r="G506" s="4" t="inlineStr">
        <is>
          <t>agrosuper shanghai1021905</t>
        </is>
      </c>
      <c r="H506" s="9" t="n">
        <v>0</v>
      </c>
      <c r="I506" t="n">
        <v>0</v>
      </c>
      <c r="J506" t="n">
        <v>24</v>
      </c>
      <c r="K506" s="15" t="n">
        <v>0</v>
      </c>
      <c r="L506">
        <f>J506 * K506</f>
        <v/>
      </c>
      <c r="M506" s="15" t="n">
        <v>0</v>
      </c>
      <c r="N506">
        <f>M506 * H506</f>
        <v/>
      </c>
    </row>
    <row r="507">
      <c r="A507" s="4" t="inlineStr">
        <is>
          <t>02.2023</t>
        </is>
      </c>
      <c r="B507" s="4" t="inlineStr">
        <is>
          <t>Cerdo</t>
        </is>
      </c>
      <c r="C507" s="4" t="inlineStr">
        <is>
          <t>Agrosuper Shanghai</t>
        </is>
      </c>
      <c r="D507" s="4" t="n">
        <v>1021971</v>
      </c>
      <c r="E507" s="4" t="inlineStr">
        <is>
          <t>GO Cue Back@ Cj 20k bca AS</t>
        </is>
      </c>
      <c r="F507" s="4" t="inlineStr">
        <is>
          <t>Cueros</t>
        </is>
      </c>
      <c r="G507" s="4" t="inlineStr">
        <is>
          <t>agrosuper shanghai1021971</t>
        </is>
      </c>
      <c r="H507" s="9" t="n">
        <v>0</v>
      </c>
      <c r="I507" t="n">
        <v>0</v>
      </c>
      <c r="J507" t="n">
        <v>24</v>
      </c>
      <c r="K507" s="15" t="n">
        <v>0</v>
      </c>
      <c r="L507">
        <f>J507 * K507</f>
        <v/>
      </c>
      <c r="M507" s="15" t="n">
        <v>0</v>
      </c>
      <c r="N507">
        <f>M507 * H507</f>
        <v/>
      </c>
    </row>
    <row r="508">
      <c r="A508" s="4" t="inlineStr">
        <is>
          <t>02.2023</t>
        </is>
      </c>
      <c r="B508" s="4" t="inlineStr">
        <is>
          <t>Cerdo</t>
        </is>
      </c>
      <c r="C508" s="4" t="inlineStr">
        <is>
          <t>Agrosuper Shanghai</t>
        </is>
      </c>
      <c r="D508" s="4" t="n">
        <v>1021992</v>
      </c>
      <c r="E508" s="4" t="inlineStr">
        <is>
          <t>GO Lom Tocino@ Cj 20k AS</t>
        </is>
      </c>
      <c r="F508" s="4" t="inlineStr">
        <is>
          <t>Grasas</t>
        </is>
      </c>
      <c r="G508" s="4" t="inlineStr">
        <is>
          <t>agrosuper shanghai1021992</t>
        </is>
      </c>
      <c r="H508" s="9" t="n">
        <v>0</v>
      </c>
      <c r="I508" t="n">
        <v>0</v>
      </c>
      <c r="J508" t="n">
        <v>24</v>
      </c>
      <c r="K508" s="15" t="n">
        <v>0</v>
      </c>
      <c r="L508">
        <f>J508 * K508</f>
        <v/>
      </c>
      <c r="M508" s="15" t="n">
        <v>0</v>
      </c>
      <c r="N508">
        <f>M508 * H508</f>
        <v/>
      </c>
    </row>
    <row r="509">
      <c r="A509" s="4" t="inlineStr">
        <is>
          <t>02.2023</t>
        </is>
      </c>
      <c r="B509" s="4" t="inlineStr">
        <is>
          <t>Cerdo</t>
        </is>
      </c>
      <c r="C509" s="4" t="inlineStr">
        <is>
          <t>Agrosuper Shanghai</t>
        </is>
      </c>
      <c r="D509" s="4" t="n">
        <v>1022033</v>
      </c>
      <c r="E509" s="4" t="inlineStr">
        <is>
          <t>GO Lengua@ Fi Cj 10k AS</t>
        </is>
      </c>
      <c r="F509" s="4" t="inlineStr">
        <is>
          <t>Cabeza</t>
        </is>
      </c>
      <c r="G509" s="4" t="inlineStr">
        <is>
          <t>agrosuper shanghai1022033</t>
        </is>
      </c>
      <c r="H509" s="9" t="n">
        <v>47940</v>
      </c>
      <c r="I509" t="n">
        <v>0</v>
      </c>
      <c r="J509" t="n">
        <v>24</v>
      </c>
      <c r="K509" s="15" t="n">
        <v>0</v>
      </c>
      <c r="L509">
        <f>J509 * K509</f>
        <v/>
      </c>
      <c r="M509" s="15" t="n">
        <v>0</v>
      </c>
      <c r="N509">
        <f>M509 * H509</f>
        <v/>
      </c>
    </row>
    <row r="510">
      <c r="A510" s="4" t="inlineStr">
        <is>
          <t>02.2023</t>
        </is>
      </c>
      <c r="B510" s="4" t="inlineStr">
        <is>
          <t>Cerdo</t>
        </is>
      </c>
      <c r="C510" s="4" t="inlineStr">
        <is>
          <t>Agrosuper Shanghai</t>
        </is>
      </c>
      <c r="D510" s="4" t="n">
        <v>1022073</v>
      </c>
      <c r="E510" s="4" t="inlineStr">
        <is>
          <t>GO Mantec@ Cj 20k AS</t>
        </is>
      </c>
      <c r="F510" s="4" t="inlineStr">
        <is>
          <t>Grasas</t>
        </is>
      </c>
      <c r="G510" s="4" t="inlineStr">
        <is>
          <t>agrosuper shanghai1022073</t>
        </is>
      </c>
      <c r="H510" s="9" t="n">
        <v>0</v>
      </c>
      <c r="I510" t="n">
        <v>0</v>
      </c>
      <c r="J510" t="n">
        <v>24</v>
      </c>
      <c r="K510" s="15" t="n">
        <v>0</v>
      </c>
      <c r="L510">
        <f>J510 * K510</f>
        <v/>
      </c>
      <c r="M510" s="15" t="n">
        <v>0</v>
      </c>
      <c r="N510">
        <f>M510 * H510</f>
        <v/>
      </c>
    </row>
    <row r="511">
      <c r="A511" s="4" t="inlineStr">
        <is>
          <t>02.2023</t>
        </is>
      </c>
      <c r="B511" s="4" t="inlineStr">
        <is>
          <t>Cerdo</t>
        </is>
      </c>
      <c r="C511" s="4" t="inlineStr">
        <is>
          <t>Agrosuper Shanghai</t>
        </is>
      </c>
      <c r="D511" s="4" t="n">
        <v>1022080</v>
      </c>
      <c r="E511" s="4" t="inlineStr">
        <is>
          <t>GO Cola Nor@ Fi Cj 10k AS</t>
        </is>
      </c>
      <c r="F511" s="4" t="inlineStr">
        <is>
          <t>Subprod</t>
        </is>
      </c>
      <c r="G511" s="4" t="inlineStr">
        <is>
          <t>agrosuper shanghai1022080</t>
        </is>
      </c>
      <c r="H511" s="9" t="n">
        <v>96780</v>
      </c>
      <c r="I511" t="n">
        <v>0</v>
      </c>
      <c r="J511" t="n">
        <v>24</v>
      </c>
      <c r="K511" s="15" t="n">
        <v>0</v>
      </c>
      <c r="L511">
        <f>J511 * K511</f>
        <v/>
      </c>
      <c r="M511" s="15" t="n">
        <v>0</v>
      </c>
      <c r="N511">
        <f>M511 * H511</f>
        <v/>
      </c>
    </row>
    <row r="512">
      <c r="A512" s="4" t="inlineStr">
        <is>
          <t>02.2023</t>
        </is>
      </c>
      <c r="B512" s="4" t="inlineStr">
        <is>
          <t>Cerdo</t>
        </is>
      </c>
      <c r="C512" s="4" t="inlineStr">
        <is>
          <t>Agrosuper Shanghai</t>
        </is>
      </c>
      <c r="D512" s="4" t="n">
        <v>1022082</v>
      </c>
      <c r="E512" s="4" t="inlineStr">
        <is>
          <t>GO Reco 80/20 @ Cj 20k AS</t>
        </is>
      </c>
      <c r="F512" s="4" t="inlineStr">
        <is>
          <t>Recortes</t>
        </is>
      </c>
      <c r="G512" s="4" t="inlineStr">
        <is>
          <t>agrosuper shanghai1022082</t>
        </is>
      </c>
      <c r="H512" s="9" t="n">
        <v>0</v>
      </c>
      <c r="I512" t="n">
        <v>0</v>
      </c>
      <c r="J512" t="n">
        <v>24</v>
      </c>
      <c r="K512" s="15" t="n">
        <v>0</v>
      </c>
      <c r="L512">
        <f>J512 * K512</f>
        <v/>
      </c>
      <c r="M512" s="15" t="n">
        <v>0</v>
      </c>
      <c r="N512">
        <f>M512 * H512</f>
        <v/>
      </c>
    </row>
    <row r="513">
      <c r="A513" s="4" t="inlineStr">
        <is>
          <t>02.2023</t>
        </is>
      </c>
      <c r="B513" s="4" t="inlineStr">
        <is>
          <t>Cerdo</t>
        </is>
      </c>
      <c r="C513" s="4" t="inlineStr">
        <is>
          <t>Agrosuper Shanghai</t>
        </is>
      </c>
      <c r="D513" s="4" t="n">
        <v>1022096</v>
      </c>
      <c r="E513" s="4" t="inlineStr">
        <is>
          <t>GO Sternum Bones@ Bo Cj 10k AS</t>
        </is>
      </c>
      <c r="F513" s="4" t="inlineStr">
        <is>
          <t>Huesos</t>
        </is>
      </c>
      <c r="G513" s="4" t="inlineStr">
        <is>
          <t>agrosuper shanghai1022096</t>
        </is>
      </c>
      <c r="H513" s="9" t="n">
        <v>193320</v>
      </c>
      <c r="I513" t="n">
        <v>0</v>
      </c>
      <c r="J513" t="n">
        <v>24</v>
      </c>
      <c r="K513" s="15" t="n">
        <v>0</v>
      </c>
      <c r="L513">
        <f>J513 * K513</f>
        <v/>
      </c>
      <c r="M513" s="15" t="n">
        <v>0</v>
      </c>
      <c r="N513">
        <f>M513 * H513</f>
        <v/>
      </c>
    </row>
    <row r="514">
      <c r="A514" s="4" t="inlineStr">
        <is>
          <t>02.2023</t>
        </is>
      </c>
      <c r="B514" s="4" t="inlineStr">
        <is>
          <t>Cerdo</t>
        </is>
      </c>
      <c r="C514" s="4" t="inlineStr">
        <is>
          <t>Agrosuper Shanghai</t>
        </is>
      </c>
      <c r="D514" s="4" t="n">
        <v>1022099</v>
      </c>
      <c r="E514" s="4" t="inlineStr">
        <is>
          <t>GO Hso Costilla@ Cj 18k AS</t>
        </is>
      </c>
      <c r="F514" s="4" t="inlineStr">
        <is>
          <t>Huesos</t>
        </is>
      </c>
      <c r="G514" s="4" t="inlineStr">
        <is>
          <t>agrosuper shanghai1022099</t>
        </is>
      </c>
      <c r="H514" s="9" t="n">
        <v>0</v>
      </c>
      <c r="I514" t="n">
        <v>0</v>
      </c>
      <c r="J514" t="n">
        <v>24</v>
      </c>
      <c r="K514" s="15" t="n">
        <v>0</v>
      </c>
      <c r="L514">
        <f>J514 * K514</f>
        <v/>
      </c>
      <c r="M514" s="15" t="n">
        <v>0</v>
      </c>
      <c r="N514">
        <f>M514 * H514</f>
        <v/>
      </c>
    </row>
    <row r="515">
      <c r="A515" s="4" t="inlineStr">
        <is>
          <t>02.2023</t>
        </is>
      </c>
      <c r="B515" s="4" t="inlineStr">
        <is>
          <t>Cerdo</t>
        </is>
      </c>
      <c r="C515" s="4" t="inlineStr">
        <is>
          <t>Agrosuper Shanghai</t>
        </is>
      </c>
      <c r="D515" s="4" t="n">
        <v>1022125</v>
      </c>
      <c r="E515" s="4" t="inlineStr">
        <is>
          <t>GO PernilM C/M@ Cj 20k AS</t>
        </is>
      </c>
      <c r="F515" s="4" t="inlineStr">
        <is>
          <t>Pernil</t>
        </is>
      </c>
      <c r="G515" s="4" t="inlineStr">
        <is>
          <t>agrosuper shanghai1022125</t>
        </is>
      </c>
      <c r="H515" s="9" t="n">
        <v>147157.774</v>
      </c>
      <c r="I515" t="n">
        <v>0</v>
      </c>
      <c r="J515" t="n">
        <v>24</v>
      </c>
      <c r="K515" s="15" t="n">
        <v>0</v>
      </c>
      <c r="L515">
        <f>J515 * K515</f>
        <v/>
      </c>
      <c r="M515" s="15" t="n">
        <v>0</v>
      </c>
      <c r="N515">
        <f>M515 * H515</f>
        <v/>
      </c>
    </row>
    <row r="516">
      <c r="A516" s="4" t="inlineStr">
        <is>
          <t>02.2023</t>
        </is>
      </c>
      <c r="B516" s="4" t="inlineStr">
        <is>
          <t>Cerdo</t>
        </is>
      </c>
      <c r="C516" s="4" t="inlineStr">
        <is>
          <t>Agrosuper Shanghai</t>
        </is>
      </c>
      <c r="D516" s="4" t="n">
        <v>1022169</v>
      </c>
      <c r="E516" s="4" t="inlineStr">
        <is>
          <t>GO Cartilag Lom@ Cj 10k AS</t>
        </is>
      </c>
      <c r="F516" s="4" t="inlineStr">
        <is>
          <t>Recortes</t>
        </is>
      </c>
      <c r="G516" s="4" t="inlineStr">
        <is>
          <t>agrosuper shanghai1022169</t>
        </is>
      </c>
      <c r="H516" s="9" t="n">
        <v>191460</v>
      </c>
      <c r="I516" t="n">
        <v>0</v>
      </c>
      <c r="J516" t="n">
        <v>24</v>
      </c>
      <c r="K516" s="15" t="n">
        <v>0</v>
      </c>
      <c r="L516">
        <f>J516 * K516</f>
        <v/>
      </c>
      <c r="M516" s="15" t="n">
        <v>0</v>
      </c>
      <c r="N516">
        <f>M516 * H516</f>
        <v/>
      </c>
    </row>
    <row r="517">
      <c r="A517" s="4" t="inlineStr">
        <is>
          <t>02.2023</t>
        </is>
      </c>
      <c r="B517" s="4" t="inlineStr">
        <is>
          <t>Cerdo</t>
        </is>
      </c>
      <c r="C517" s="4" t="inlineStr">
        <is>
          <t>Agrosuper Shanghai</t>
        </is>
      </c>
      <c r="D517" s="4" t="n">
        <v>1022183</v>
      </c>
      <c r="E517" s="4" t="inlineStr">
        <is>
          <t>GO PernilP@ Bo Cj 20k AS</t>
        </is>
      </c>
      <c r="F517" s="4" t="inlineStr">
        <is>
          <t>Pernil</t>
        </is>
      </c>
      <c r="G517" s="4" t="inlineStr">
        <is>
          <t>agrosuper shanghai1022183</t>
        </is>
      </c>
      <c r="H517" s="9" t="n">
        <v>344713.48</v>
      </c>
      <c r="I517" t="n">
        <v>0</v>
      </c>
      <c r="J517" t="n">
        <v>24</v>
      </c>
      <c r="K517" s="15" t="n">
        <v>0</v>
      </c>
      <c r="L517">
        <f>J517 * K517</f>
        <v/>
      </c>
      <c r="M517" s="15" t="n">
        <v>0</v>
      </c>
      <c r="N517">
        <f>M517 * H517</f>
        <v/>
      </c>
    </row>
    <row r="518">
      <c r="A518" s="4" t="inlineStr">
        <is>
          <t>02.2023</t>
        </is>
      </c>
      <c r="B518" s="4" t="inlineStr">
        <is>
          <t>Cerdo</t>
        </is>
      </c>
      <c r="C518" s="4" t="inlineStr">
        <is>
          <t>Agrosuper Shanghai</t>
        </is>
      </c>
      <c r="D518" s="4" t="n">
        <v>1022186</v>
      </c>
      <c r="E518" s="4" t="inlineStr">
        <is>
          <t>GO Resto Tira Hso Ctro@ Bo Cj 20k AS</t>
        </is>
      </c>
      <c r="F518" s="4" t="inlineStr">
        <is>
          <t>Huesos</t>
        </is>
      </c>
      <c r="G518" s="4" t="inlineStr">
        <is>
          <t>agrosuper shanghai1022186</t>
        </is>
      </c>
      <c r="H518" s="9" t="n">
        <v>48708</v>
      </c>
      <c r="I518" t="n">
        <v>0</v>
      </c>
      <c r="J518" t="n">
        <v>24</v>
      </c>
      <c r="K518" s="15" t="n">
        <v>0</v>
      </c>
      <c r="L518">
        <f>J518 * K518</f>
        <v/>
      </c>
      <c r="M518" s="15" t="n">
        <v>0</v>
      </c>
      <c r="N518">
        <f>M518 * H518</f>
        <v/>
      </c>
    </row>
    <row r="519">
      <c r="A519" s="4" t="inlineStr">
        <is>
          <t>02.2023</t>
        </is>
      </c>
      <c r="B519" s="4" t="inlineStr">
        <is>
          <t>Cerdo</t>
        </is>
      </c>
      <c r="C519" s="4" t="inlineStr">
        <is>
          <t>Agrosuper Shanghai</t>
        </is>
      </c>
      <c r="D519" s="4" t="n">
        <v>1022193</v>
      </c>
      <c r="E519" s="4" t="inlineStr">
        <is>
          <t>GO Lom Vet 44@ Bo Cj 20k AS</t>
        </is>
      </c>
      <c r="F519" s="4" t="inlineStr">
        <is>
          <t>Lomo</t>
        </is>
      </c>
      <c r="G519" s="4" t="inlineStr">
        <is>
          <t>agrosuper shanghai1022193</t>
        </is>
      </c>
      <c r="H519" s="9" t="n">
        <v>0</v>
      </c>
      <c r="I519" t="n">
        <v>0</v>
      </c>
      <c r="J519" t="n">
        <v>24</v>
      </c>
      <c r="K519" s="15" t="n">
        <v>0</v>
      </c>
      <c r="L519">
        <f>J519 * K519</f>
        <v/>
      </c>
      <c r="M519" s="15" t="n">
        <v>0</v>
      </c>
      <c r="N519">
        <f>M519 * H519</f>
        <v/>
      </c>
    </row>
    <row r="520">
      <c r="A520" s="4" t="inlineStr">
        <is>
          <t>02.2023</t>
        </is>
      </c>
      <c r="B520" s="4" t="inlineStr">
        <is>
          <t>Cerdo</t>
        </is>
      </c>
      <c r="C520" s="4" t="inlineStr">
        <is>
          <t>Agrosuper Shanghai</t>
        </is>
      </c>
      <c r="D520" s="4" t="n">
        <v>1022212</v>
      </c>
      <c r="E520" s="4" t="inlineStr">
        <is>
          <t>GO Cab Ent@ Cj 20k AS</t>
        </is>
      </c>
      <c r="F520" s="4" t="inlineStr">
        <is>
          <t>Cabeza</t>
        </is>
      </c>
      <c r="G520" s="4" t="inlineStr">
        <is>
          <t>agrosuper shanghai1022212</t>
        </is>
      </c>
      <c r="H520" s="9" t="n">
        <v>188549.326</v>
      </c>
      <c r="I520" t="n">
        <v>0</v>
      </c>
      <c r="J520" t="n">
        <v>24</v>
      </c>
      <c r="K520" s="15" t="n">
        <v>0</v>
      </c>
      <c r="L520">
        <f>J520 * K520</f>
        <v/>
      </c>
      <c r="M520" s="15" t="n">
        <v>0</v>
      </c>
      <c r="N520">
        <f>M520 * H520</f>
        <v/>
      </c>
    </row>
    <row r="521">
      <c r="A521" s="4" t="inlineStr">
        <is>
          <t>02.2023</t>
        </is>
      </c>
      <c r="B521" s="4" t="inlineStr">
        <is>
          <t>Cerdo</t>
        </is>
      </c>
      <c r="C521" s="4" t="inlineStr">
        <is>
          <t>Agrosuper Shanghai</t>
        </is>
      </c>
      <c r="D521" s="4" t="n">
        <v>1022291</v>
      </c>
      <c r="E521" s="4" t="inlineStr">
        <is>
          <t>GO PernilM B@ Bo Cj 20k AS</t>
        </is>
      </c>
      <c r="F521" s="4" t="inlineStr">
        <is>
          <t>Pernil</t>
        </is>
      </c>
      <c r="G521" s="4" t="inlineStr">
        <is>
          <t>agrosuper shanghai1022291</t>
        </is>
      </c>
      <c r="H521" s="9" t="n">
        <v>0</v>
      </c>
      <c r="I521" t="n">
        <v>0</v>
      </c>
      <c r="J521" t="n">
        <v>24</v>
      </c>
      <c r="K521" s="15" t="n">
        <v>0</v>
      </c>
      <c r="L521">
        <f>J521 * K521</f>
        <v/>
      </c>
      <c r="M521" s="15" t="n">
        <v>0</v>
      </c>
      <c r="N521">
        <f>M521 * H521</f>
        <v/>
      </c>
    </row>
    <row r="522">
      <c r="A522" s="4" t="inlineStr">
        <is>
          <t>02.2023</t>
        </is>
      </c>
      <c r="B522" s="4" t="inlineStr">
        <is>
          <t>Cerdo</t>
        </is>
      </c>
      <c r="C522" s="4" t="inlineStr">
        <is>
          <t>Agrosuper Shanghai</t>
        </is>
      </c>
      <c r="D522" s="4" t="n">
        <v>1022373</v>
      </c>
      <c r="E522" s="4" t="inlineStr">
        <is>
          <t>GO Reco 60/40 @ Cj 20k AS</t>
        </is>
      </c>
      <c r="F522" s="4" t="inlineStr">
        <is>
          <t>Recortes</t>
        </is>
      </c>
      <c r="G522" s="4" t="inlineStr">
        <is>
          <t>agrosuper shanghai1022373</t>
        </is>
      </c>
      <c r="H522" s="9" t="n">
        <v>0</v>
      </c>
      <c r="I522" t="n">
        <v>0</v>
      </c>
      <c r="J522" t="n">
        <v>24</v>
      </c>
      <c r="K522" s="15" t="n">
        <v>0</v>
      </c>
      <c r="L522">
        <f>J522 * K522</f>
        <v/>
      </c>
      <c r="M522" s="15" t="n">
        <v>0</v>
      </c>
      <c r="N522">
        <f>M522 * H522</f>
        <v/>
      </c>
    </row>
    <row r="523">
      <c r="A523" s="4" t="inlineStr">
        <is>
          <t>02.2023</t>
        </is>
      </c>
      <c r="B523" s="4" t="inlineStr">
        <is>
          <t>Cerdo</t>
        </is>
      </c>
      <c r="C523" s="4" t="inlineStr">
        <is>
          <t>Agrosuper Shanghai</t>
        </is>
      </c>
      <c r="D523" s="4" t="n">
        <v>1022378</v>
      </c>
      <c r="E523" s="4" t="inlineStr">
        <is>
          <t>GO Resto Tira Hso@ Fi Cj 10k AS</t>
        </is>
      </c>
      <c r="F523" s="4" t="inlineStr">
        <is>
          <t>Huesos</t>
        </is>
      </c>
      <c r="G523" s="4" t="inlineStr">
        <is>
          <t>agrosuper shanghai1022378</t>
        </is>
      </c>
      <c r="H523" s="9" t="n">
        <v>48000</v>
      </c>
      <c r="I523" t="n">
        <v>0</v>
      </c>
      <c r="J523" t="n">
        <v>24</v>
      </c>
      <c r="K523" s="15" t="n">
        <v>0</v>
      </c>
      <c r="L523">
        <f>J523 * K523</f>
        <v/>
      </c>
      <c r="M523" s="15" t="n">
        <v>0</v>
      </c>
      <c r="N523">
        <f>M523 * H523</f>
        <v/>
      </c>
    </row>
    <row r="524">
      <c r="A524" s="4" t="inlineStr">
        <is>
          <t>02.2023</t>
        </is>
      </c>
      <c r="B524" s="4" t="inlineStr">
        <is>
          <t>Cerdo</t>
        </is>
      </c>
      <c r="C524" s="4" t="inlineStr">
        <is>
          <t>Agrosuper Shanghai</t>
        </is>
      </c>
      <c r="D524" s="4" t="n">
        <v>1022379</v>
      </c>
      <c r="E524" s="4" t="inlineStr">
        <is>
          <t>GO PpPal 77@ Bo Cj AS</t>
        </is>
      </c>
      <c r="F524" s="4" t="inlineStr">
        <is>
          <t>Paleta</t>
        </is>
      </c>
      <c r="G524" s="4" t="inlineStr">
        <is>
          <t>agrosuper shanghai1022379</t>
        </is>
      </c>
      <c r="H524" s="9" t="n">
        <v>0</v>
      </c>
      <c r="I524" t="n">
        <v>0</v>
      </c>
      <c r="J524" t="n">
        <v>24</v>
      </c>
      <c r="K524" s="15" t="n">
        <v>0</v>
      </c>
      <c r="L524">
        <f>J524 * K524</f>
        <v/>
      </c>
      <c r="M524" s="15" t="n">
        <v>0</v>
      </c>
      <c r="N524">
        <f>M524 * H524</f>
        <v/>
      </c>
    </row>
    <row r="525">
      <c r="A525" s="4" t="inlineStr">
        <is>
          <t>02.2023</t>
        </is>
      </c>
      <c r="B525" s="4" t="inlineStr">
        <is>
          <t>Cerdo</t>
        </is>
      </c>
      <c r="C525" s="4" t="inlineStr">
        <is>
          <t>Agrosuper Shanghai</t>
        </is>
      </c>
      <c r="D525" s="4" t="n">
        <v>1022381</v>
      </c>
      <c r="E525" s="4" t="inlineStr">
        <is>
          <t>GO Gord Esp@ Bo Cj 10k AS</t>
        </is>
      </c>
      <c r="F525" s="4" t="inlineStr">
        <is>
          <t>Grasas</t>
        </is>
      </c>
      <c r="G525" s="4" t="inlineStr">
        <is>
          <t>agrosuper shanghai1022381</t>
        </is>
      </c>
      <c r="H525" s="9" t="n">
        <v>96020</v>
      </c>
      <c r="I525" t="n">
        <v>0</v>
      </c>
      <c r="J525" t="n">
        <v>24</v>
      </c>
      <c r="K525" s="15" t="n">
        <v>0</v>
      </c>
      <c r="L525">
        <f>J525 * K525</f>
        <v/>
      </c>
      <c r="M525" s="15" t="n">
        <v>0</v>
      </c>
      <c r="N525">
        <f>M525 * H525</f>
        <v/>
      </c>
    </row>
    <row r="526">
      <c r="A526" s="4" t="inlineStr">
        <is>
          <t>02.2023</t>
        </is>
      </c>
      <c r="B526" s="4" t="inlineStr">
        <is>
          <t>Cerdo</t>
        </is>
      </c>
      <c r="C526" s="4" t="inlineStr">
        <is>
          <t>Agrosuper Shanghai</t>
        </is>
      </c>
      <c r="D526" s="4" t="n">
        <v>1022388</v>
      </c>
      <c r="E526" s="4" t="inlineStr">
        <is>
          <t>GO Mixto Hso@ Bo Cj 10k AS</t>
        </is>
      </c>
      <c r="F526" s="4" t="inlineStr">
        <is>
          <t>Huesos</t>
        </is>
      </c>
      <c r="G526" s="4" t="inlineStr">
        <is>
          <t>agrosuper shanghai1022388</t>
        </is>
      </c>
      <c r="H526" s="9" t="n">
        <v>96320</v>
      </c>
      <c r="I526" t="n">
        <v>0</v>
      </c>
      <c r="J526" t="n">
        <v>24</v>
      </c>
      <c r="K526" s="15" t="n">
        <v>0</v>
      </c>
      <c r="L526">
        <f>J526 * K526</f>
        <v/>
      </c>
      <c r="M526" s="15" t="n">
        <v>0</v>
      </c>
      <c r="N526">
        <f>M526 * H526</f>
        <v/>
      </c>
    </row>
    <row r="527">
      <c r="A527" s="4" t="inlineStr">
        <is>
          <t>02.2023</t>
        </is>
      </c>
      <c r="B527" s="4" t="inlineStr">
        <is>
          <t>Cerdo</t>
        </is>
      </c>
      <c r="C527" s="4" t="inlineStr">
        <is>
          <t>Agrosuper Shanghai</t>
        </is>
      </c>
      <c r="D527" s="4" t="n">
        <v>1022414</v>
      </c>
      <c r="E527" s="4" t="inlineStr">
        <is>
          <t>GO Caz Ent@ Bo Cj 10k AS</t>
        </is>
      </c>
      <c r="F527" s="4" t="inlineStr">
        <is>
          <t>Chuleta</t>
        </is>
      </c>
      <c r="G527" s="4" t="inlineStr">
        <is>
          <t>agrosuper shanghai1022414</t>
        </is>
      </c>
      <c r="H527" s="9" t="n">
        <v>145040</v>
      </c>
      <c r="I527" t="n">
        <v>0</v>
      </c>
      <c r="J527" t="n">
        <v>24</v>
      </c>
      <c r="K527" s="15" t="n">
        <v>0</v>
      </c>
      <c r="L527">
        <f>J527 * K527</f>
        <v/>
      </c>
      <c r="M527" s="15" t="n">
        <v>0</v>
      </c>
      <c r="N527">
        <f>M527 * H527</f>
        <v/>
      </c>
    </row>
    <row r="528">
      <c r="A528" s="4" t="inlineStr">
        <is>
          <t>02.2023</t>
        </is>
      </c>
      <c r="B528" s="4" t="inlineStr">
        <is>
          <t>Cerdo</t>
        </is>
      </c>
      <c r="C528" s="4" t="inlineStr">
        <is>
          <t>Agrosuper Shanghai</t>
        </is>
      </c>
      <c r="D528" s="4" t="n">
        <v>1022416</v>
      </c>
      <c r="E528" s="4" t="inlineStr">
        <is>
          <t>GO Chu Vet Repas@ Bo Cj 21k AS</t>
        </is>
      </c>
      <c r="F528" s="4" t="inlineStr">
        <is>
          <t>Chuleta</t>
        </is>
      </c>
      <c r="G528" s="4" t="inlineStr">
        <is>
          <t>agrosuper shanghai1022416</t>
        </is>
      </c>
      <c r="H528" s="9" t="n">
        <v>0</v>
      </c>
      <c r="I528" t="n">
        <v>0</v>
      </c>
      <c r="J528" t="n">
        <v>24</v>
      </c>
      <c r="K528" s="15" t="n">
        <v>0</v>
      </c>
      <c r="L528">
        <f>J528 * K528</f>
        <v/>
      </c>
      <c r="M528" s="15" t="n">
        <v>0</v>
      </c>
      <c r="N528">
        <f>M528 * H528</f>
        <v/>
      </c>
    </row>
    <row r="529">
      <c r="A529" s="4" t="inlineStr">
        <is>
          <t>02.2023</t>
        </is>
      </c>
      <c r="B529" s="4" t="inlineStr">
        <is>
          <t>Cerdo</t>
        </is>
      </c>
      <c r="C529" s="4" t="inlineStr">
        <is>
          <t>Agrosuper Shanghai</t>
        </is>
      </c>
      <c r="D529" s="4" t="n">
        <v>1022417</v>
      </c>
      <c r="E529" s="4" t="inlineStr">
        <is>
          <t>GO Cue granel@ Bo Cj 20k AS</t>
        </is>
      </c>
      <c r="F529" s="4" t="inlineStr">
        <is>
          <t>Cueros</t>
        </is>
      </c>
      <c r="G529" s="4" t="inlineStr">
        <is>
          <t>agrosuper shanghai1022417</t>
        </is>
      </c>
      <c r="H529" s="9" t="n">
        <v>0</v>
      </c>
      <c r="I529" t="n">
        <v>0</v>
      </c>
      <c r="J529" t="n">
        <v>24</v>
      </c>
      <c r="K529" s="15" t="n">
        <v>0</v>
      </c>
      <c r="L529">
        <f>J529 * K529</f>
        <v/>
      </c>
      <c r="M529" s="15" t="n">
        <v>0</v>
      </c>
      <c r="N529">
        <f>M529 * H529</f>
        <v/>
      </c>
    </row>
    <row r="530">
      <c r="A530" s="4" t="inlineStr">
        <is>
          <t>02.2023</t>
        </is>
      </c>
      <c r="B530" s="4" t="inlineStr">
        <is>
          <t>Cerdo</t>
        </is>
      </c>
      <c r="C530" s="4" t="inlineStr">
        <is>
          <t>Agrosuper Shanghai</t>
        </is>
      </c>
      <c r="D530" s="4" t="n">
        <v>1022541</v>
      </c>
      <c r="E530" s="4" t="inlineStr">
        <is>
          <t>GO Reco 20/80 @ Cj 20k AS</t>
        </is>
      </c>
      <c r="F530" s="4" t="inlineStr">
        <is>
          <t>Grasas</t>
        </is>
      </c>
      <c r="G530" s="4" t="inlineStr">
        <is>
          <t>agrosuper shanghai1022541</t>
        </is>
      </c>
      <c r="H530" s="9" t="n">
        <v>0</v>
      </c>
      <c r="I530" t="n">
        <v>0</v>
      </c>
      <c r="J530" t="n">
        <v>24</v>
      </c>
      <c r="K530" s="15" t="n">
        <v>0</v>
      </c>
      <c r="L530">
        <f>J530 * K530</f>
        <v/>
      </c>
      <c r="M530" s="15" t="n">
        <v>0</v>
      </c>
      <c r="N530">
        <f>M530 * H530</f>
        <v/>
      </c>
    </row>
    <row r="531">
      <c r="A531" s="4" t="inlineStr">
        <is>
          <t>02.2023</t>
        </is>
      </c>
      <c r="B531" s="4" t="inlineStr">
        <is>
          <t>Cerdo</t>
        </is>
      </c>
      <c r="C531" s="4" t="inlineStr">
        <is>
          <t>Agrosuper Shanghai</t>
        </is>
      </c>
      <c r="D531" s="4" t="n">
        <v>1022568</v>
      </c>
      <c r="E531" s="4" t="inlineStr">
        <is>
          <t>GO Panc Tecla SCue@ 4 Bo Cj 20kg AS</t>
        </is>
      </c>
      <c r="F531" s="4" t="inlineStr">
        <is>
          <t>Panceta</t>
        </is>
      </c>
      <c r="G531" s="4" t="inlineStr">
        <is>
          <t>agrosuper shanghai1022568</t>
        </is>
      </c>
      <c r="H531" s="9" t="n">
        <v>0</v>
      </c>
      <c r="I531" t="n">
        <v>0</v>
      </c>
      <c r="J531" t="n">
        <v>24</v>
      </c>
      <c r="K531" s="15" t="n">
        <v>0</v>
      </c>
      <c r="L531">
        <f>J531 * K531</f>
        <v/>
      </c>
      <c r="M531" s="15" t="n">
        <v>0</v>
      </c>
      <c r="N531">
        <f>M531 * H531</f>
        <v/>
      </c>
    </row>
    <row r="532">
      <c r="A532" s="4" t="inlineStr">
        <is>
          <t>02.2023</t>
        </is>
      </c>
      <c r="B532" s="4" t="inlineStr">
        <is>
          <t>Cerdo</t>
        </is>
      </c>
      <c r="C532" s="4" t="inlineStr">
        <is>
          <t>Agrosuper Shanghai</t>
        </is>
      </c>
      <c r="D532" s="4" t="n">
        <v>1022636</v>
      </c>
      <c r="E532" s="4" t="inlineStr">
        <is>
          <t>GO Hso Coxal@ Cj 15kg AS</t>
        </is>
      </c>
      <c r="F532" s="4" t="inlineStr">
        <is>
          <t>Huesos</t>
        </is>
      </c>
      <c r="G532" s="4" t="inlineStr">
        <is>
          <t>agrosuper shanghai1022636</t>
        </is>
      </c>
      <c r="H532" s="9" t="n">
        <v>43890</v>
      </c>
      <c r="I532" t="n">
        <v>0</v>
      </c>
      <c r="J532" t="n">
        <v>24</v>
      </c>
      <c r="K532" s="15" t="n">
        <v>0</v>
      </c>
      <c r="L532">
        <f>J532 * K532</f>
        <v/>
      </c>
      <c r="M532" s="15" t="n">
        <v>0</v>
      </c>
      <c r="N532">
        <f>M532 * H532</f>
        <v/>
      </c>
    </row>
    <row r="533">
      <c r="A533" s="4" t="inlineStr">
        <is>
          <t>02.2023</t>
        </is>
      </c>
      <c r="B533" s="4" t="inlineStr">
        <is>
          <t>Cerdo</t>
        </is>
      </c>
      <c r="C533" s="4" t="inlineStr">
        <is>
          <t>Agrosuper Shanghai</t>
        </is>
      </c>
      <c r="D533" s="4" t="n">
        <v>1022637</v>
      </c>
      <c r="E533" s="4" t="inlineStr">
        <is>
          <t>GO Hso Escapula@ Cj 15kg AS</t>
        </is>
      </c>
      <c r="F533" s="4" t="inlineStr">
        <is>
          <t>Huesos</t>
        </is>
      </c>
      <c r="G533" s="4" t="inlineStr">
        <is>
          <t>agrosuper shanghai1022637</t>
        </is>
      </c>
      <c r="H533" s="9" t="n">
        <v>43530</v>
      </c>
      <c r="I533" t="n">
        <v>0</v>
      </c>
      <c r="J533" t="n">
        <v>24</v>
      </c>
      <c r="K533" s="15" t="n">
        <v>0</v>
      </c>
      <c r="L533">
        <f>J533 * K533</f>
        <v/>
      </c>
      <c r="M533" s="15" t="n">
        <v>0</v>
      </c>
      <c r="N533">
        <f>M533 * H533</f>
        <v/>
      </c>
    </row>
    <row r="534">
      <c r="A534" s="4" t="inlineStr">
        <is>
          <t>02.2023</t>
        </is>
      </c>
      <c r="B534" s="4" t="inlineStr">
        <is>
          <t>Cerdo</t>
        </is>
      </c>
      <c r="C534" s="4" t="inlineStr">
        <is>
          <t>Agrosuper Shanghai</t>
        </is>
      </c>
      <c r="D534" s="4" t="n">
        <v>1022639</v>
      </c>
      <c r="E534" s="4" t="inlineStr">
        <is>
          <t>GO Cab Bca Ent S/L@ Cj 20k AS</t>
        </is>
      </c>
      <c r="F534" s="4" t="inlineStr">
        <is>
          <t>Cabeza</t>
        </is>
      </c>
      <c r="G534" s="4" t="inlineStr">
        <is>
          <t>agrosuper shanghai1022639</t>
        </is>
      </c>
      <c r="H534" s="9" t="n">
        <v>266074.59</v>
      </c>
      <c r="I534" t="n">
        <v>0</v>
      </c>
      <c r="J534" t="n">
        <v>24</v>
      </c>
      <c r="K534" s="15" t="n">
        <v>0</v>
      </c>
      <c r="L534">
        <f>J534 * K534</f>
        <v/>
      </c>
      <c r="M534" s="15" t="n">
        <v>0</v>
      </c>
      <c r="N534">
        <f>M534 * H534</f>
        <v/>
      </c>
    </row>
    <row r="535">
      <c r="A535" s="4" t="inlineStr">
        <is>
          <t>02.2023</t>
        </is>
      </c>
      <c r="B535" s="4" t="inlineStr">
        <is>
          <t>Cerdo</t>
        </is>
      </c>
      <c r="C535" s="4" t="inlineStr">
        <is>
          <t>Agrosuper Shanghai</t>
        </is>
      </c>
      <c r="D535" s="4" t="n">
        <v>1022640</v>
      </c>
      <c r="E535" s="4" t="inlineStr">
        <is>
          <t>GO Cab Roj Ent S/L@ Cj 20k AS</t>
        </is>
      </c>
      <c r="F535" s="4" t="inlineStr">
        <is>
          <t>Cabeza</t>
        </is>
      </c>
      <c r="G535" s="4" t="inlineStr">
        <is>
          <t>agrosuper shanghai1022640</t>
        </is>
      </c>
      <c r="H535" s="9" t="n">
        <v>3249.636</v>
      </c>
      <c r="I535" t="n">
        <v>0</v>
      </c>
      <c r="J535" t="n">
        <v>24</v>
      </c>
      <c r="K535" s="15" t="n">
        <v>0</v>
      </c>
      <c r="L535">
        <f>J535 * K535</f>
        <v/>
      </c>
      <c r="M535" s="15" t="n">
        <v>0</v>
      </c>
      <c r="N535">
        <f>M535 * H535</f>
        <v/>
      </c>
    </row>
    <row r="536">
      <c r="A536" s="4" t="inlineStr">
        <is>
          <t>02.2023</t>
        </is>
      </c>
      <c r="B536" s="4" t="inlineStr">
        <is>
          <t>Cerdo</t>
        </is>
      </c>
      <c r="C536" s="4" t="inlineStr">
        <is>
          <t>Agrosuper Shanghai</t>
        </is>
      </c>
      <c r="D536" s="4" t="n">
        <v>1022646</v>
      </c>
      <c r="E536" s="4" t="inlineStr">
        <is>
          <t>GO Pecho Belly S/p@ Vp Cj AS</t>
        </is>
      </c>
      <c r="F536" s="4" t="inlineStr">
        <is>
          <t>Panceta</t>
        </is>
      </c>
      <c r="G536" s="4" t="inlineStr">
        <is>
          <t>agrosuper shanghai1022646</t>
        </is>
      </c>
      <c r="H536" s="9" t="n">
        <v>0</v>
      </c>
      <c r="I536" t="n">
        <v>0</v>
      </c>
      <c r="J536" t="n">
        <v>24</v>
      </c>
      <c r="K536" s="15" t="n">
        <v>0</v>
      </c>
      <c r="L536">
        <f>J536 * K536</f>
        <v/>
      </c>
      <c r="M536" s="15" t="n">
        <v>0</v>
      </c>
      <c r="N536">
        <f>M536 * H536</f>
        <v/>
      </c>
    </row>
    <row r="537">
      <c r="A537" s="4" t="inlineStr">
        <is>
          <t>02.2023</t>
        </is>
      </c>
      <c r="B537" s="4" t="inlineStr">
        <is>
          <t>Cerdo</t>
        </is>
      </c>
      <c r="C537" s="4" t="inlineStr">
        <is>
          <t>Agrosuper Shanghai</t>
        </is>
      </c>
      <c r="D537" s="4" t="n">
        <v>1022748</v>
      </c>
      <c r="E537" s="4" t="inlineStr">
        <is>
          <t>GO Manos@ Cj 10k AS</t>
        </is>
      </c>
      <c r="F537" s="4" t="inlineStr">
        <is>
          <t>Subprod</t>
        </is>
      </c>
      <c r="G537" s="4" t="inlineStr">
        <is>
          <t>agrosuper shanghai1022748</t>
        </is>
      </c>
      <c r="H537" s="9" t="n">
        <v>96340</v>
      </c>
      <c r="I537" t="n">
        <v>0</v>
      </c>
      <c r="J537" t="n">
        <v>24</v>
      </c>
      <c r="K537" s="15" t="n">
        <v>0</v>
      </c>
      <c r="L537">
        <f>J537 * K537</f>
        <v/>
      </c>
      <c r="M537" s="15" t="n">
        <v>0</v>
      </c>
      <c r="N537">
        <f>M537 * H537</f>
        <v/>
      </c>
    </row>
    <row r="538">
      <c r="A538" s="4" t="inlineStr">
        <is>
          <t>02.2023</t>
        </is>
      </c>
      <c r="B538" s="4" t="inlineStr">
        <is>
          <t>Cerdo</t>
        </is>
      </c>
      <c r="C538" s="4" t="inlineStr">
        <is>
          <t>Agrosuper Shanghai</t>
        </is>
      </c>
      <c r="D538" s="4" t="n">
        <v>1022753</v>
      </c>
      <c r="E538" s="4" t="inlineStr">
        <is>
          <t>GO PernilM 1,3 kg up@ Cj 20k AS</t>
        </is>
      </c>
      <c r="F538" s="4" t="inlineStr">
        <is>
          <t>Pernil</t>
        </is>
      </c>
      <c r="G538" s="4" t="inlineStr">
        <is>
          <t>agrosuper shanghai1022753</t>
        </is>
      </c>
      <c r="H538" s="9" t="n">
        <v>48040</v>
      </c>
      <c r="I538" t="n">
        <v>0</v>
      </c>
      <c r="J538" t="n">
        <v>24</v>
      </c>
      <c r="K538" s="15" t="n">
        <v>0</v>
      </c>
      <c r="L538">
        <f>J538 * K538</f>
        <v/>
      </c>
      <c r="M538" s="15" t="n">
        <v>0</v>
      </c>
      <c r="N538">
        <f>M538 * H538</f>
        <v/>
      </c>
    </row>
    <row r="539">
      <c r="A539" s="4" t="inlineStr">
        <is>
          <t>02.2023</t>
        </is>
      </c>
      <c r="B539" s="4" t="inlineStr">
        <is>
          <t>Cerdo</t>
        </is>
      </c>
      <c r="C539" s="4" t="inlineStr">
        <is>
          <t>Agrosuper Shanghai</t>
        </is>
      </c>
      <c r="D539" s="4" t="n">
        <v>1022851</v>
      </c>
      <c r="E539" s="4" t="inlineStr">
        <is>
          <t>GO Pal Nor@ Cj 20k AS</t>
        </is>
      </c>
      <c r="F539" s="4" t="inlineStr">
        <is>
          <t>Paleta</t>
        </is>
      </c>
      <c r="G539" s="4" t="inlineStr">
        <is>
          <t>agrosuper shanghai1022851</t>
        </is>
      </c>
      <c r="H539" s="9" t="n">
        <v>0</v>
      </c>
      <c r="I539" t="n">
        <v>0</v>
      </c>
      <c r="J539" t="n">
        <v>24</v>
      </c>
      <c r="K539" s="15" t="n">
        <v>0</v>
      </c>
      <c r="L539">
        <f>J539 * K539</f>
        <v/>
      </c>
      <c r="M539" s="15" t="n">
        <v>0</v>
      </c>
      <c r="N539">
        <f>M539 * H539</f>
        <v/>
      </c>
    </row>
    <row r="540">
      <c r="A540" s="4" t="inlineStr">
        <is>
          <t>02.2023</t>
        </is>
      </c>
      <c r="B540" s="4" t="inlineStr">
        <is>
          <t>Cerdo</t>
        </is>
      </c>
      <c r="C540" s="4" t="inlineStr">
        <is>
          <t>Agrosuper Shanghai</t>
        </is>
      </c>
      <c r="D540" s="4" t="n">
        <v>1022856</v>
      </c>
      <c r="E540" s="4" t="inlineStr">
        <is>
          <t>GO Reco 10/90 @ Cj 20k AS</t>
        </is>
      </c>
      <c r="F540" s="4" t="inlineStr">
        <is>
          <t>Grasas</t>
        </is>
      </c>
      <c r="G540" s="4" t="inlineStr">
        <is>
          <t>agrosuper shanghai1022856</t>
        </is>
      </c>
      <c r="H540" s="9" t="n">
        <v>94988.14599999999</v>
      </c>
      <c r="I540" t="n">
        <v>0</v>
      </c>
      <c r="J540" t="n">
        <v>24</v>
      </c>
      <c r="K540" s="15" t="n">
        <v>0</v>
      </c>
      <c r="L540">
        <f>J540 * K540</f>
        <v/>
      </c>
      <c r="M540" s="15" t="n">
        <v>0</v>
      </c>
      <c r="N540">
        <f>M540 * H540</f>
        <v/>
      </c>
    </row>
    <row r="541">
      <c r="A541" s="4" t="inlineStr">
        <is>
          <t>02.2023</t>
        </is>
      </c>
      <c r="B541" s="4" t="inlineStr">
        <is>
          <t>Cerdo</t>
        </is>
      </c>
      <c r="C541" s="4" t="inlineStr">
        <is>
          <t>Agrosuper Shanghai</t>
        </is>
      </c>
      <c r="D541" s="4" t="n">
        <v>1022936</v>
      </c>
      <c r="E541" s="4" t="inlineStr">
        <is>
          <t>GO File C/cab@ Cj 5k AS</t>
        </is>
      </c>
      <c r="F541" s="4" t="inlineStr">
        <is>
          <t>Filete</t>
        </is>
      </c>
      <c r="G541" s="4" t="inlineStr">
        <is>
          <t>agrosuper shanghai1022936</t>
        </is>
      </c>
      <c r="H541" s="9" t="n">
        <v>0</v>
      </c>
      <c r="I541" t="n">
        <v>0</v>
      </c>
      <c r="J541" t="n">
        <v>24</v>
      </c>
      <c r="K541" s="15" t="n">
        <v>0</v>
      </c>
      <c r="L541">
        <f>J541 * K541</f>
        <v/>
      </c>
      <c r="M541" s="15" t="n">
        <v>0</v>
      </c>
      <c r="N541">
        <f>M541 * H541</f>
        <v/>
      </c>
    </row>
    <row r="542">
      <c r="A542" s="4" t="inlineStr">
        <is>
          <t>02.2023</t>
        </is>
      </c>
      <c r="B542" s="4" t="inlineStr">
        <is>
          <t>Cerdo</t>
        </is>
      </c>
      <c r="C542" s="4" t="inlineStr">
        <is>
          <t>Agrosuper Shanghai</t>
        </is>
      </c>
      <c r="D542" s="4" t="n">
        <v>1022939</v>
      </c>
      <c r="E542" s="4" t="inlineStr">
        <is>
          <t>GO Pta Cost@ Bo Cj 20k AS</t>
        </is>
      </c>
      <c r="F542" s="4" t="inlineStr">
        <is>
          <t>Cost-Pec</t>
        </is>
      </c>
      <c r="G542" s="4" t="inlineStr">
        <is>
          <t>agrosuper shanghai1022939</t>
        </is>
      </c>
      <c r="H542" s="9" t="n">
        <v>48560</v>
      </c>
      <c r="I542" t="n">
        <v>0</v>
      </c>
      <c r="J542" t="n">
        <v>24</v>
      </c>
      <c r="K542" s="15" t="n">
        <v>0</v>
      </c>
      <c r="L542">
        <f>J542 * K542</f>
        <v/>
      </c>
      <c r="M542" s="15" t="n">
        <v>0</v>
      </c>
      <c r="N542">
        <f>M542 * H542</f>
        <v/>
      </c>
    </row>
    <row r="543">
      <c r="A543" s="4" t="inlineStr">
        <is>
          <t>02.2023</t>
        </is>
      </c>
      <c r="B543" s="4" t="inlineStr">
        <is>
          <t>Cerdo</t>
        </is>
      </c>
      <c r="C543" s="4" t="inlineStr">
        <is>
          <t>Agrosuper Shanghai</t>
        </is>
      </c>
      <c r="D543" s="4" t="n">
        <v>1022941</v>
      </c>
      <c r="E543" s="4" t="inlineStr">
        <is>
          <t>GO PernilM 1-1.3 kg@ Cj 20k AS</t>
        </is>
      </c>
      <c r="F543" s="4" t="inlineStr">
        <is>
          <t>Pernil</t>
        </is>
      </c>
      <c r="G543" s="4" t="inlineStr">
        <is>
          <t>agrosuper shanghai1022941</t>
        </is>
      </c>
      <c r="H543" s="9" t="n">
        <v>0</v>
      </c>
      <c r="I543" t="n">
        <v>0</v>
      </c>
      <c r="J543" t="n">
        <v>24</v>
      </c>
      <c r="K543" s="15" t="n">
        <v>0</v>
      </c>
      <c r="L543">
        <f>J543 * K543</f>
        <v/>
      </c>
      <c r="M543" s="15" t="n">
        <v>0</v>
      </c>
      <c r="N543">
        <f>M543 * H543</f>
        <v/>
      </c>
    </row>
    <row r="544">
      <c r="A544" s="4" t="inlineStr">
        <is>
          <t>02.2023</t>
        </is>
      </c>
      <c r="B544" s="4" t="inlineStr">
        <is>
          <t>Cerdo</t>
        </is>
      </c>
      <c r="C544" s="4" t="inlineStr">
        <is>
          <t>Agrosuper Shanghai</t>
        </is>
      </c>
      <c r="D544" s="4" t="n">
        <v>1022943</v>
      </c>
      <c r="E544" s="4" t="inlineStr">
        <is>
          <t>GO Lom Ctro@ Cj 16k AS</t>
        </is>
      </c>
      <c r="F544" s="4" t="inlineStr">
        <is>
          <t>Lomo</t>
        </is>
      </c>
      <c r="G544" s="4" t="inlineStr">
        <is>
          <t>agrosuper shanghai1022943</t>
        </is>
      </c>
      <c r="H544" s="9" t="n">
        <v>0</v>
      </c>
      <c r="I544" t="n">
        <v>0</v>
      </c>
      <c r="J544" t="n">
        <v>24</v>
      </c>
      <c r="K544" s="15" t="n">
        <v>0</v>
      </c>
      <c r="L544">
        <f>J544 * K544</f>
        <v/>
      </c>
      <c r="M544" s="15" t="n">
        <v>0</v>
      </c>
      <c r="N544">
        <f>M544 * H544</f>
        <v/>
      </c>
    </row>
    <row r="545">
      <c r="A545" s="4" t="inlineStr">
        <is>
          <t>02.2023</t>
        </is>
      </c>
      <c r="B545" s="4" t="inlineStr">
        <is>
          <t>Cerdo</t>
        </is>
      </c>
      <c r="C545" s="4" t="inlineStr">
        <is>
          <t>Agrosuper Shanghai</t>
        </is>
      </c>
      <c r="D545" s="4" t="n">
        <v>1022945</v>
      </c>
      <c r="E545" s="4" t="inlineStr">
        <is>
          <t>GO Mantec@ Cj 20k AS</t>
        </is>
      </c>
      <c r="F545" s="4" t="inlineStr">
        <is>
          <t>Grasas</t>
        </is>
      </c>
      <c r="G545" s="4" t="inlineStr">
        <is>
          <t>agrosuper shanghai1022945</t>
        </is>
      </c>
      <c r="H545" s="9" t="n">
        <v>0</v>
      </c>
      <c r="I545" t="n">
        <v>0</v>
      </c>
      <c r="J545" t="n">
        <v>24</v>
      </c>
      <c r="K545" s="15" t="n">
        <v>0</v>
      </c>
      <c r="L545">
        <f>J545 * K545</f>
        <v/>
      </c>
      <c r="M545" s="15" t="n">
        <v>0</v>
      </c>
      <c r="N545">
        <f>M545 * H545</f>
        <v/>
      </c>
    </row>
    <row r="546">
      <c r="A546" s="4" t="inlineStr">
        <is>
          <t>02.2023</t>
        </is>
      </c>
      <c r="B546" s="4" t="inlineStr">
        <is>
          <t>Cerdo</t>
        </is>
      </c>
      <c r="C546" s="4" t="inlineStr">
        <is>
          <t>Agrosuper Shanghai</t>
        </is>
      </c>
      <c r="D546" s="4" t="n">
        <v>1023034</v>
      </c>
      <c r="E546" s="4" t="inlineStr">
        <is>
          <t>GO Forro Pal@ Bo Cj 20k AS</t>
        </is>
      </c>
      <c r="F546" s="4" t="inlineStr">
        <is>
          <t>Cueros</t>
        </is>
      </c>
      <c r="G546" s="4" t="inlineStr">
        <is>
          <t>agrosuper shanghai1023034</t>
        </is>
      </c>
      <c r="H546" s="9" t="n">
        <v>50000</v>
      </c>
      <c r="I546" t="n">
        <v>0</v>
      </c>
      <c r="J546" t="n">
        <v>24</v>
      </c>
      <c r="K546" s="15" t="n">
        <v>0</v>
      </c>
      <c r="L546">
        <f>J546 * K546</f>
        <v/>
      </c>
      <c r="M546" s="15" t="n">
        <v>0</v>
      </c>
      <c r="N546">
        <f>M546 * H546</f>
        <v/>
      </c>
    </row>
    <row r="547">
      <c r="A547" s="4" t="inlineStr">
        <is>
          <t>02.2023</t>
        </is>
      </c>
      <c r="B547" s="4" t="inlineStr">
        <is>
          <t>Cerdo</t>
        </is>
      </c>
      <c r="C547" s="4" t="inlineStr">
        <is>
          <t>Agrosuper Shanghai</t>
        </is>
      </c>
      <c r="D547" s="4" t="n">
        <v>1023066</v>
      </c>
      <c r="E547" s="4" t="inlineStr">
        <is>
          <t>GO BB Ribs@ Cj 16k AS</t>
        </is>
      </c>
      <c r="F547" s="4" t="inlineStr">
        <is>
          <t>Chuleta</t>
        </is>
      </c>
      <c r="G547" s="4" t="inlineStr">
        <is>
          <t>agrosuper shanghai1023066</t>
        </is>
      </c>
      <c r="H547" s="9" t="n">
        <v>0</v>
      </c>
      <c r="I547" t="n">
        <v>0</v>
      </c>
      <c r="J547" t="n">
        <v>24</v>
      </c>
      <c r="K547" s="15" t="n">
        <v>0</v>
      </c>
      <c r="L547">
        <f>J547 * K547</f>
        <v/>
      </c>
      <c r="M547" s="15" t="n">
        <v>0</v>
      </c>
      <c r="N547">
        <f>M547 * H547</f>
        <v/>
      </c>
    </row>
    <row r="548">
      <c r="A548" s="4" t="inlineStr">
        <is>
          <t>02.2023</t>
        </is>
      </c>
      <c r="B548" s="4" t="inlineStr">
        <is>
          <t>Cerdo</t>
        </is>
      </c>
      <c r="C548" s="4" t="inlineStr">
        <is>
          <t>Agrosuper Shanghai</t>
        </is>
      </c>
      <c r="D548" s="4" t="n">
        <v>1023093</v>
      </c>
      <c r="E548" s="4" t="inlineStr">
        <is>
          <t>GO Cordon Lom@ Bo Cj 20k AS</t>
        </is>
      </c>
      <c r="F548" s="4" t="inlineStr">
        <is>
          <t>Recortes</t>
        </is>
      </c>
      <c r="G548" s="4" t="inlineStr">
        <is>
          <t>agrosuper shanghai1023093</t>
        </is>
      </c>
      <c r="H548" s="9" t="n">
        <v>0</v>
      </c>
      <c r="I548" t="n">
        <v>0</v>
      </c>
      <c r="J548" t="n">
        <v>24</v>
      </c>
      <c r="K548" s="15" t="n">
        <v>0</v>
      </c>
      <c r="L548">
        <f>J548 * K548</f>
        <v/>
      </c>
      <c r="M548" s="15" t="n">
        <v>0</v>
      </c>
      <c r="N548">
        <f>M548 * H548</f>
        <v/>
      </c>
    </row>
    <row r="549">
      <c r="A549" s="4" t="inlineStr">
        <is>
          <t>02.2023</t>
        </is>
      </c>
      <c r="B549" s="4" t="inlineStr">
        <is>
          <t>Cerdo</t>
        </is>
      </c>
      <c r="C549" s="4" t="inlineStr">
        <is>
          <t>Agrosuper Shanghai</t>
        </is>
      </c>
      <c r="D549" s="4" t="n">
        <v>1023109</v>
      </c>
      <c r="E549" s="4" t="inlineStr">
        <is>
          <t>GO Reco 20/80 @ Cj 20k AS</t>
        </is>
      </c>
      <c r="F549" s="4" t="inlineStr">
        <is>
          <t>Grasas</t>
        </is>
      </c>
      <c r="G549" s="4" t="inlineStr">
        <is>
          <t>agrosuper shanghai1023109</t>
        </is>
      </c>
      <c r="H549" s="9" t="n">
        <v>0</v>
      </c>
      <c r="I549" t="n">
        <v>0</v>
      </c>
      <c r="J549" t="n">
        <v>24</v>
      </c>
      <c r="K549" s="15" t="n">
        <v>0</v>
      </c>
      <c r="L549">
        <f>J549 * K549</f>
        <v/>
      </c>
      <c r="M549" s="15" t="n">
        <v>0</v>
      </c>
      <c r="N549">
        <f>M549 * H549</f>
        <v/>
      </c>
    </row>
    <row r="550">
      <c r="A550" s="4" t="inlineStr">
        <is>
          <t>02.2023</t>
        </is>
      </c>
      <c r="B550" s="4" t="inlineStr">
        <is>
          <t>Cerdo</t>
        </is>
      </c>
      <c r="C550" s="4" t="inlineStr">
        <is>
          <t>Agrosuper Shanghai</t>
        </is>
      </c>
      <c r="D550" s="4" t="n">
        <v>1023291</v>
      </c>
      <c r="E550" s="4" t="inlineStr">
        <is>
          <t>GO Hso Costilla 4x 5kg @ Cj 20k AS</t>
        </is>
      </c>
      <c r="F550" s="4" t="inlineStr">
        <is>
          <t>Huesos</t>
        </is>
      </c>
      <c r="G550" s="4" t="inlineStr">
        <is>
          <t>agrosuper shanghai1023291</t>
        </is>
      </c>
      <c r="H550" s="9" t="n">
        <v>0</v>
      </c>
      <c r="I550" t="n">
        <v>0</v>
      </c>
      <c r="J550" t="n">
        <v>24</v>
      </c>
      <c r="K550" s="15" t="n">
        <v>0</v>
      </c>
      <c r="L550">
        <f>J550 * K550</f>
        <v/>
      </c>
      <c r="M550" s="15" t="n">
        <v>0</v>
      </c>
      <c r="N550">
        <f>M550 * H550</f>
        <v/>
      </c>
    </row>
    <row r="551">
      <c r="A551" s="4" t="inlineStr">
        <is>
          <t>02.2023</t>
        </is>
      </c>
      <c r="B551" s="4" t="inlineStr">
        <is>
          <t>Cerdo</t>
        </is>
      </c>
      <c r="C551" s="4" t="inlineStr">
        <is>
          <t>Agrosuper Shanghai</t>
        </is>
      </c>
      <c r="D551" s="4" t="n">
        <v>1023306</v>
      </c>
      <c r="E551" s="4" t="inlineStr">
        <is>
          <t>GO Cue granel@ Bo Cj 20k AS</t>
        </is>
      </c>
      <c r="F551" s="4" t="inlineStr">
        <is>
          <t>Cueros</t>
        </is>
      </c>
      <c r="G551" s="4" t="inlineStr">
        <is>
          <t>agrosuper shanghai1023306</t>
        </is>
      </c>
      <c r="H551" s="9" t="n">
        <v>0</v>
      </c>
      <c r="I551" t="n">
        <v>0</v>
      </c>
      <c r="J551" t="n">
        <v>24</v>
      </c>
      <c r="K551" s="15" t="n">
        <v>0</v>
      </c>
      <c r="L551">
        <f>J551 * K551</f>
        <v/>
      </c>
      <c r="M551" s="15" t="n">
        <v>0</v>
      </c>
      <c r="N551">
        <f>M551 * H551</f>
        <v/>
      </c>
    </row>
    <row r="552">
      <c r="A552" s="4" t="inlineStr">
        <is>
          <t>02.2023</t>
        </is>
      </c>
      <c r="B552" s="4" t="inlineStr">
        <is>
          <t>Cerdo</t>
        </is>
      </c>
      <c r="C552" s="4" t="inlineStr">
        <is>
          <t>Agrosuper Shanghai</t>
        </is>
      </c>
      <c r="D552" s="4" t="n">
        <v>1023373</v>
      </c>
      <c r="E552" s="4" t="inlineStr">
        <is>
          <t>GO PernilM 1-1.3 kg@ Cj 10k AS</t>
        </is>
      </c>
      <c r="F552" s="4" t="inlineStr">
        <is>
          <t>Pernil</t>
        </is>
      </c>
      <c r="G552" s="4" t="inlineStr">
        <is>
          <t>agrosuper shanghai1023373</t>
        </is>
      </c>
      <c r="H552" s="9" t="n">
        <v>0</v>
      </c>
      <c r="I552" t="n">
        <v>0</v>
      </c>
      <c r="J552" t="n">
        <v>24</v>
      </c>
      <c r="K552" s="15" t="n">
        <v>0</v>
      </c>
      <c r="L552">
        <f>J552 * K552</f>
        <v/>
      </c>
      <c r="M552" s="15" t="n">
        <v>0</v>
      </c>
      <c r="N552">
        <f>M552 * H552</f>
        <v/>
      </c>
    </row>
    <row r="553">
      <c r="A553" s="4" t="inlineStr">
        <is>
          <t>02.2023</t>
        </is>
      </c>
      <c r="B553" s="4" t="inlineStr">
        <is>
          <t>Cerdo</t>
        </is>
      </c>
      <c r="C553" s="4" t="inlineStr">
        <is>
          <t>Agrosuper Shanghai</t>
        </is>
      </c>
      <c r="D553" s="4" t="n">
        <v>1023411</v>
      </c>
      <c r="E553" s="4" t="inlineStr">
        <is>
          <t>GO  PpPna 54@ Bo Cj AS</t>
        </is>
      </c>
      <c r="F553" s="4" t="inlineStr">
        <is>
          <t>Pierna</t>
        </is>
      </c>
      <c r="G553" s="4" t="inlineStr">
        <is>
          <t>agrosuper shanghai1023411</t>
        </is>
      </c>
      <c r="H553" s="9" t="n">
        <v>46132.79</v>
      </c>
      <c r="I553" t="n">
        <v>0</v>
      </c>
      <c r="J553" t="n">
        <v>24</v>
      </c>
      <c r="K553" s="15" t="n">
        <v>0</v>
      </c>
      <c r="L553">
        <f>J553 * K553</f>
        <v/>
      </c>
      <c r="M553" s="15" t="n">
        <v>0</v>
      </c>
      <c r="N553">
        <f>M553 * H553</f>
        <v/>
      </c>
    </row>
    <row r="554">
      <c r="A554" s="4" t="inlineStr">
        <is>
          <t>02.2023</t>
        </is>
      </c>
      <c r="B554" s="4" t="inlineStr">
        <is>
          <t>Cerdo</t>
        </is>
      </c>
      <c r="C554" s="4" t="inlineStr">
        <is>
          <t>Agrosuper Shanghai</t>
        </is>
      </c>
      <c r="D554" s="4" t="n">
        <v>1023412</v>
      </c>
      <c r="E554" s="4" t="inlineStr">
        <is>
          <t>GO  PpPna 57@ Bo Cj AS</t>
        </is>
      </c>
      <c r="F554" s="4" t="inlineStr">
        <is>
          <t>Pierna</t>
        </is>
      </c>
      <c r="G554" s="4" t="inlineStr">
        <is>
          <t>agrosuper shanghai1023412</t>
        </is>
      </c>
      <c r="H554" s="9" t="n">
        <v>0</v>
      </c>
      <c r="I554" t="n">
        <v>0</v>
      </c>
      <c r="J554" t="n">
        <v>24</v>
      </c>
      <c r="K554" s="15" t="n">
        <v>0</v>
      </c>
      <c r="L554">
        <f>J554 * K554</f>
        <v/>
      </c>
      <c r="M554" s="15" t="n">
        <v>0</v>
      </c>
      <c r="N554">
        <f>M554 * H554</f>
        <v/>
      </c>
    </row>
    <row r="555">
      <c r="A555" s="4" t="inlineStr">
        <is>
          <t>02.2023</t>
        </is>
      </c>
      <c r="B555" s="4" t="inlineStr">
        <is>
          <t>Cerdo</t>
        </is>
      </c>
      <c r="C555" s="4" t="inlineStr">
        <is>
          <t>Andes Asia</t>
        </is>
      </c>
      <c r="D555" s="4" t="n">
        <v>1021204</v>
      </c>
      <c r="E555" s="4" t="inlineStr">
        <is>
          <t>GO Lom Tocino@ Cj 20k AS</t>
        </is>
      </c>
      <c r="F555" s="4" t="inlineStr">
        <is>
          <t>Grasas</t>
        </is>
      </c>
      <c r="G555" s="4" t="inlineStr">
        <is>
          <t>andes asia1021204</t>
        </is>
      </c>
      <c r="H555" s="9" t="n">
        <v>0</v>
      </c>
      <c r="I555" t="n">
        <v>0</v>
      </c>
      <c r="J555" t="n">
        <v>24</v>
      </c>
      <c r="K555" s="15" t="n">
        <v>0</v>
      </c>
      <c r="L555">
        <f>J555 * K555</f>
        <v/>
      </c>
      <c r="M555" s="15" t="n">
        <v>0</v>
      </c>
      <c r="N555">
        <f>M555 * H555</f>
        <v/>
      </c>
    </row>
    <row r="556">
      <c r="A556" s="4" t="inlineStr">
        <is>
          <t>02.2023</t>
        </is>
      </c>
      <c r="B556" s="4" t="inlineStr">
        <is>
          <t>Cerdo</t>
        </is>
      </c>
      <c r="C556" s="4" t="inlineStr">
        <is>
          <t>Andes Asia</t>
        </is>
      </c>
      <c r="D556" s="4" t="n">
        <v>1021921</v>
      </c>
      <c r="E556" s="4" t="inlineStr">
        <is>
          <t>GO Lom Tecla@ Cj 18k AS</t>
        </is>
      </c>
      <c r="F556" s="4" t="inlineStr">
        <is>
          <t>Lomo</t>
        </is>
      </c>
      <c r="G556" s="4" t="inlineStr">
        <is>
          <t>andes asia1021921</t>
        </is>
      </c>
      <c r="H556" s="9" t="n">
        <v>0</v>
      </c>
      <c r="I556" t="n">
        <v>0</v>
      </c>
      <c r="J556" t="n">
        <v>24</v>
      </c>
      <c r="K556" s="15" t="n">
        <v>0</v>
      </c>
      <c r="L556">
        <f>J556 * K556</f>
        <v/>
      </c>
      <c r="M556" s="15" t="n">
        <v>0</v>
      </c>
      <c r="N556">
        <f>M556 * H556</f>
        <v/>
      </c>
    </row>
    <row r="557">
      <c r="A557" s="4" t="inlineStr">
        <is>
          <t>02.2023</t>
        </is>
      </c>
      <c r="B557" s="4" t="inlineStr">
        <is>
          <t>Cerdo</t>
        </is>
      </c>
      <c r="C557" s="4" t="inlineStr">
        <is>
          <t>Andes Asia</t>
        </is>
      </c>
      <c r="D557" s="4" t="n">
        <v>1021924</v>
      </c>
      <c r="E557" s="4" t="inlineStr">
        <is>
          <t>GO MM Loin L@ Cj 15k AS</t>
        </is>
      </c>
      <c r="F557" s="4" t="inlineStr">
        <is>
          <t>Lomo</t>
        </is>
      </c>
      <c r="G557" s="4" t="inlineStr">
        <is>
          <t>andes asia1021924</t>
        </is>
      </c>
      <c r="H557" s="9" t="n">
        <v>21014.711</v>
      </c>
      <c r="I557" t="n">
        <v>0</v>
      </c>
      <c r="J557" t="n">
        <v>24</v>
      </c>
      <c r="K557" s="15" t="n">
        <v>0</v>
      </c>
      <c r="L557">
        <f>J557 * K557</f>
        <v/>
      </c>
      <c r="M557" s="15" t="n">
        <v>0</v>
      </c>
      <c r="N557">
        <f>M557 * H557</f>
        <v/>
      </c>
    </row>
    <row r="558">
      <c r="A558" s="4" t="inlineStr">
        <is>
          <t>02.2023</t>
        </is>
      </c>
      <c r="B558" s="4" t="inlineStr">
        <is>
          <t>Cerdo</t>
        </is>
      </c>
      <c r="C558" s="4" t="inlineStr">
        <is>
          <t>Andes Asia</t>
        </is>
      </c>
      <c r="D558" s="4" t="n">
        <v>1021925</v>
      </c>
      <c r="E558" s="4" t="inlineStr">
        <is>
          <t>GO MM Loin S@ Fi Cj 15k AS</t>
        </is>
      </c>
      <c r="F558" s="4" t="inlineStr">
        <is>
          <t>Lomo</t>
        </is>
      </c>
      <c r="G558" s="4" t="inlineStr">
        <is>
          <t>andes asia1021925</t>
        </is>
      </c>
      <c r="H558" s="9" t="n">
        <v>33029.604</v>
      </c>
      <c r="I558" t="n">
        <v>0</v>
      </c>
      <c r="J558" t="n">
        <v>24</v>
      </c>
      <c r="K558" s="15" t="n">
        <v>0</v>
      </c>
      <c r="L558">
        <f>J558 * K558</f>
        <v/>
      </c>
      <c r="M558" s="15" t="n">
        <v>0</v>
      </c>
      <c r="N558">
        <f>M558 * H558</f>
        <v/>
      </c>
    </row>
    <row r="559">
      <c r="A559" s="4" t="inlineStr">
        <is>
          <t>02.2023</t>
        </is>
      </c>
      <c r="B559" s="4" t="inlineStr">
        <is>
          <t>Cerdo</t>
        </is>
      </c>
      <c r="C559" s="4" t="inlineStr">
        <is>
          <t>Andes Asia</t>
        </is>
      </c>
      <c r="D559" s="4" t="n">
        <v>1021929</v>
      </c>
      <c r="E559" s="4" t="inlineStr">
        <is>
          <t>GO Panc Lam 3mm@ Cj 10k AS</t>
        </is>
      </c>
      <c r="F559" s="4" t="inlineStr">
        <is>
          <t>Panceta</t>
        </is>
      </c>
      <c r="G559" s="4" t="inlineStr">
        <is>
          <t>andes asia1021929</t>
        </is>
      </c>
      <c r="H559" s="9" t="n">
        <v>2000</v>
      </c>
      <c r="I559" t="n">
        <v>0</v>
      </c>
      <c r="J559" t="n">
        <v>24</v>
      </c>
      <c r="K559" s="15" t="n">
        <v>0</v>
      </c>
      <c r="L559">
        <f>J559 * K559</f>
        <v/>
      </c>
      <c r="M559" s="15" t="n">
        <v>0</v>
      </c>
      <c r="N559">
        <f>M559 * H559</f>
        <v/>
      </c>
    </row>
    <row r="560">
      <c r="A560" s="4" t="inlineStr">
        <is>
          <t>02.2023</t>
        </is>
      </c>
      <c r="B560" s="4" t="inlineStr">
        <is>
          <t>Cerdo</t>
        </is>
      </c>
      <c r="C560" s="4" t="inlineStr">
        <is>
          <t>Andes Asia</t>
        </is>
      </c>
      <c r="D560" s="4" t="n">
        <v>1021931</v>
      </c>
      <c r="E560" s="4" t="inlineStr">
        <is>
          <t>GO Pta Cos 3h@ Bo Cj 10k AS</t>
        </is>
      </c>
      <c r="F560" s="4" t="inlineStr">
        <is>
          <t>Cost-Pec</t>
        </is>
      </c>
      <c r="G560" s="4" t="inlineStr">
        <is>
          <t>andes asia1021931</t>
        </is>
      </c>
      <c r="H560" s="9" t="n">
        <v>4012.748</v>
      </c>
      <c r="I560" t="n">
        <v>0</v>
      </c>
      <c r="J560" t="n">
        <v>24</v>
      </c>
      <c r="K560" s="15" t="n">
        <v>0</v>
      </c>
      <c r="L560">
        <f>J560 * K560</f>
        <v/>
      </c>
      <c r="M560" s="15" t="n">
        <v>0</v>
      </c>
      <c r="N560">
        <f>M560 * H560</f>
        <v/>
      </c>
    </row>
    <row r="561">
      <c r="A561" s="4" t="inlineStr">
        <is>
          <t>02.2023</t>
        </is>
      </c>
      <c r="B561" s="4" t="inlineStr">
        <is>
          <t>Cerdo</t>
        </is>
      </c>
      <c r="C561" s="4" t="inlineStr">
        <is>
          <t>Andes Asia</t>
        </is>
      </c>
      <c r="D561" s="4" t="n">
        <v>1021936</v>
      </c>
      <c r="E561" s="4" t="inlineStr">
        <is>
          <t>GO PpPal pimentada@ Cj 20k AS</t>
        </is>
      </c>
      <c r="F561" s="4" t="inlineStr">
        <is>
          <t>Paleta</t>
        </is>
      </c>
      <c r="G561" s="4" t="inlineStr">
        <is>
          <t>andes asia1021936</t>
        </is>
      </c>
      <c r="H561" s="9" t="n">
        <v>96000</v>
      </c>
      <c r="I561" t="n">
        <v>0</v>
      </c>
      <c r="J561" t="n">
        <v>24</v>
      </c>
      <c r="K561" s="15" t="n">
        <v>0</v>
      </c>
      <c r="L561">
        <f>J561 * K561</f>
        <v/>
      </c>
      <c r="M561" s="15" t="n">
        <v>0</v>
      </c>
      <c r="N561">
        <f>M561 * H561</f>
        <v/>
      </c>
    </row>
    <row r="562">
      <c r="A562" s="4" t="inlineStr">
        <is>
          <t>02.2023</t>
        </is>
      </c>
      <c r="B562" s="4" t="inlineStr">
        <is>
          <t>Cerdo</t>
        </is>
      </c>
      <c r="C562" s="4" t="inlineStr">
        <is>
          <t>Andes Asia</t>
        </is>
      </c>
      <c r="D562" s="4" t="n">
        <v>1021944</v>
      </c>
      <c r="E562" s="4" t="inlineStr">
        <is>
          <t>GO Diafrag@ Va Cj 8k AS</t>
        </is>
      </c>
      <c r="F562" s="4" t="inlineStr">
        <is>
          <t>Recortes</t>
        </is>
      </c>
      <c r="G562" s="4" t="inlineStr">
        <is>
          <t>andes asia1021944</t>
        </is>
      </c>
      <c r="H562" s="9" t="n">
        <v>0</v>
      </c>
      <c r="I562" t="n">
        <v>0</v>
      </c>
      <c r="J562" t="n">
        <v>24</v>
      </c>
      <c r="K562" s="15" t="n">
        <v>0</v>
      </c>
      <c r="L562">
        <f>J562 * K562</f>
        <v/>
      </c>
      <c r="M562" s="15" t="n">
        <v>0</v>
      </c>
      <c r="N562">
        <f>M562 * H562</f>
        <v/>
      </c>
    </row>
    <row r="563">
      <c r="A563" s="4" t="inlineStr">
        <is>
          <t>02.2023</t>
        </is>
      </c>
      <c r="B563" s="4" t="inlineStr">
        <is>
          <t>Cerdo</t>
        </is>
      </c>
      <c r="C563" s="4" t="inlineStr">
        <is>
          <t>Andes Asia</t>
        </is>
      </c>
      <c r="D563" s="4" t="n">
        <v>1021945</v>
      </c>
      <c r="E563" s="4" t="inlineStr">
        <is>
          <t>GO Lengua Japon@ Cj 10k AS</t>
        </is>
      </c>
      <c r="F563" s="4" t="inlineStr">
        <is>
          <t>Cabeza</t>
        </is>
      </c>
      <c r="G563" s="4" t="inlineStr">
        <is>
          <t>andes asia1021945</t>
        </is>
      </c>
      <c r="H563" s="9" t="n">
        <v>0</v>
      </c>
      <c r="I563" t="n">
        <v>0</v>
      </c>
      <c r="J563" t="n">
        <v>24</v>
      </c>
      <c r="K563" s="15" t="n">
        <v>0</v>
      </c>
      <c r="L563">
        <f>J563 * K563</f>
        <v/>
      </c>
      <c r="M563" s="15" t="n">
        <v>0</v>
      </c>
      <c r="N563">
        <f>M563 * H563</f>
        <v/>
      </c>
    </row>
    <row r="564">
      <c r="A564" s="4" t="inlineStr">
        <is>
          <t>02.2023</t>
        </is>
      </c>
      <c r="B564" s="4" t="inlineStr">
        <is>
          <t>Cerdo</t>
        </is>
      </c>
      <c r="C564" s="4" t="inlineStr">
        <is>
          <t>Andes Asia</t>
        </is>
      </c>
      <c r="D564" s="4" t="n">
        <v>1021952</v>
      </c>
      <c r="E564" s="4" t="inlineStr">
        <is>
          <t>GO BB Ribs 20-24 Oz@ Cj 10k AS</t>
        </is>
      </c>
      <c r="F564" s="4" t="inlineStr">
        <is>
          <t>Chuleta</t>
        </is>
      </c>
      <c r="G564" s="4" t="inlineStr">
        <is>
          <t>andes asia1021952</t>
        </is>
      </c>
      <c r="H564" s="9" t="n">
        <v>0</v>
      </c>
      <c r="I564" t="n">
        <v>0</v>
      </c>
      <c r="J564" t="n">
        <v>24</v>
      </c>
      <c r="K564" s="15" t="n">
        <v>0</v>
      </c>
      <c r="L564">
        <f>J564 * K564</f>
        <v/>
      </c>
      <c r="M564" s="15" t="n">
        <v>0</v>
      </c>
      <c r="N564">
        <f>M564 * H564</f>
        <v/>
      </c>
    </row>
    <row r="565">
      <c r="A565" s="4" t="inlineStr">
        <is>
          <t>02.2023</t>
        </is>
      </c>
      <c r="B565" s="4" t="inlineStr">
        <is>
          <t>Cerdo</t>
        </is>
      </c>
      <c r="C565" s="4" t="inlineStr">
        <is>
          <t>Andes Asia</t>
        </is>
      </c>
      <c r="D565" s="4" t="n">
        <v>1021987</v>
      </c>
      <c r="E565" s="4" t="inlineStr">
        <is>
          <t>GO Recto@ Cj 10k AS</t>
        </is>
      </c>
      <c r="F565" s="4" t="inlineStr">
        <is>
          <t>Subprod</t>
        </is>
      </c>
      <c r="G565" s="4" t="inlineStr">
        <is>
          <t>andes asia1021987</t>
        </is>
      </c>
      <c r="H565" s="9" t="n">
        <v>0</v>
      </c>
      <c r="I565" t="n">
        <v>0</v>
      </c>
      <c r="J565" t="n">
        <v>24</v>
      </c>
      <c r="K565" s="15" t="n">
        <v>0</v>
      </c>
      <c r="L565">
        <f>J565 * K565</f>
        <v/>
      </c>
      <c r="M565" s="15" t="n">
        <v>0</v>
      </c>
      <c r="N565">
        <f>M565 * H565</f>
        <v/>
      </c>
    </row>
    <row r="566">
      <c r="A566" s="4" t="inlineStr">
        <is>
          <t>02.2023</t>
        </is>
      </c>
      <c r="B566" s="4" t="inlineStr">
        <is>
          <t>Cerdo</t>
        </is>
      </c>
      <c r="C566" s="4" t="inlineStr">
        <is>
          <t>Andes Asia</t>
        </is>
      </c>
      <c r="D566" s="4" t="n">
        <v>1022101</v>
      </c>
      <c r="E566" s="4" t="inlineStr">
        <is>
          <t>GO Lom Tec@ Va Cj 20k AS</t>
        </is>
      </c>
      <c r="F566" s="4" t="inlineStr">
        <is>
          <t>Lomo</t>
        </is>
      </c>
      <c r="G566" s="4" t="inlineStr">
        <is>
          <t>andes asia1022101</t>
        </is>
      </c>
      <c r="H566" s="9" t="n">
        <v>0</v>
      </c>
      <c r="I566" t="n">
        <v>0</v>
      </c>
      <c r="J566" t="n">
        <v>24</v>
      </c>
      <c r="K566" s="15" t="n">
        <v>0</v>
      </c>
      <c r="L566">
        <f>J566 * K566</f>
        <v/>
      </c>
      <c r="M566" s="15" t="n">
        <v>0</v>
      </c>
      <c r="N566">
        <f>M566 * H566</f>
        <v/>
      </c>
    </row>
    <row r="567">
      <c r="A567" s="4" t="inlineStr">
        <is>
          <t>02.2023</t>
        </is>
      </c>
      <c r="B567" s="4" t="inlineStr">
        <is>
          <t>Cerdo</t>
        </is>
      </c>
      <c r="C567" s="4" t="inlineStr">
        <is>
          <t>Andes Asia</t>
        </is>
      </c>
      <c r="D567" s="4" t="n">
        <v>1022128</v>
      </c>
      <c r="E567" s="4" t="inlineStr">
        <is>
          <t>GO Ganso C/asiento@ Bol Cj 14k AS</t>
        </is>
      </c>
      <c r="F567" s="4" t="inlineStr">
        <is>
          <t>Pierna</t>
        </is>
      </c>
      <c r="G567" s="4" t="inlineStr">
        <is>
          <t>andes asia1022128</t>
        </is>
      </c>
      <c r="H567" s="9" t="n">
        <v>0</v>
      </c>
      <c r="I567" t="n">
        <v>0</v>
      </c>
      <c r="J567" t="n">
        <v>24</v>
      </c>
      <c r="K567" s="15" t="n">
        <v>0</v>
      </c>
      <c r="L567">
        <f>J567 * K567</f>
        <v/>
      </c>
      <c r="M567" s="15" t="n">
        <v>0</v>
      </c>
      <c r="N567">
        <f>M567 * H567</f>
        <v/>
      </c>
    </row>
    <row r="568">
      <c r="A568" s="4" t="inlineStr">
        <is>
          <t>02.2023</t>
        </is>
      </c>
      <c r="B568" s="4" t="inlineStr">
        <is>
          <t>Cerdo</t>
        </is>
      </c>
      <c r="C568" s="4" t="inlineStr">
        <is>
          <t>Andes Asia</t>
        </is>
      </c>
      <c r="D568" s="4" t="n">
        <v>1022141</v>
      </c>
      <c r="E568" s="4" t="inlineStr">
        <is>
          <t>GO Posta Negra D@ Cj AS</t>
        </is>
      </c>
      <c r="F568" s="4" t="inlineStr">
        <is>
          <t>Pierna</t>
        </is>
      </c>
      <c r="G568" s="4" t="inlineStr">
        <is>
          <t>andes asia1022141</t>
        </is>
      </c>
      <c r="H568" s="9" t="n">
        <v>20045.35</v>
      </c>
      <c r="I568" t="n">
        <v>0</v>
      </c>
      <c r="J568" t="n">
        <v>24</v>
      </c>
      <c r="K568" s="15" t="n">
        <v>0</v>
      </c>
      <c r="L568">
        <f>J568 * K568</f>
        <v/>
      </c>
      <c r="M568" s="15" t="n">
        <v>0</v>
      </c>
      <c r="N568">
        <f>M568 * H568</f>
        <v/>
      </c>
    </row>
    <row r="569">
      <c r="A569" s="4" t="inlineStr">
        <is>
          <t>02.2023</t>
        </is>
      </c>
      <c r="B569" s="4" t="inlineStr">
        <is>
          <t>Cerdo</t>
        </is>
      </c>
      <c r="C569" s="4" t="inlineStr">
        <is>
          <t>Andes Asia</t>
        </is>
      </c>
      <c r="D569" s="4" t="n">
        <v>1022142</v>
      </c>
      <c r="E569" s="4" t="inlineStr">
        <is>
          <t>GO Posta Rosada@ Cj AS</t>
        </is>
      </c>
      <c r="F569" s="4" t="inlineStr">
        <is>
          <t>Pierna</t>
        </is>
      </c>
      <c r="G569" s="4" t="inlineStr">
        <is>
          <t>andes asia1022142</t>
        </is>
      </c>
      <c r="H569" s="9" t="n">
        <v>0</v>
      </c>
      <c r="I569" t="n">
        <v>0</v>
      </c>
      <c r="J569" t="n">
        <v>24</v>
      </c>
      <c r="K569" s="15" t="n">
        <v>0</v>
      </c>
      <c r="L569">
        <f>J569 * K569</f>
        <v/>
      </c>
      <c r="M569" s="15" t="n">
        <v>0</v>
      </c>
      <c r="N569">
        <f>M569 * H569</f>
        <v/>
      </c>
    </row>
    <row r="570">
      <c r="A570" s="4" t="inlineStr">
        <is>
          <t>02.2023</t>
        </is>
      </c>
      <c r="B570" s="4" t="inlineStr">
        <is>
          <t>Cerdo</t>
        </is>
      </c>
      <c r="C570" s="4" t="inlineStr">
        <is>
          <t>Andes Asia</t>
        </is>
      </c>
      <c r="D570" s="4" t="n">
        <v>1022293</v>
      </c>
      <c r="E570" s="4" t="inlineStr">
        <is>
          <t>GO Malaya Japon@ Vp Fi Cj 5k AS</t>
        </is>
      </c>
      <c r="F570" s="4" t="inlineStr">
        <is>
          <t>Prolijado</t>
        </is>
      </c>
      <c r="G570" s="4" t="inlineStr">
        <is>
          <t>andes asia1022293</t>
        </is>
      </c>
      <c r="H570" s="9" t="n">
        <v>0</v>
      </c>
      <c r="I570" t="n">
        <v>0</v>
      </c>
      <c r="J570" t="n">
        <v>24</v>
      </c>
      <c r="K570" s="15" t="n">
        <v>0</v>
      </c>
      <c r="L570">
        <f>J570 * K570</f>
        <v/>
      </c>
      <c r="M570" s="15" t="n">
        <v>0</v>
      </c>
      <c r="N570">
        <f>M570 * H570</f>
        <v/>
      </c>
    </row>
    <row r="571">
      <c r="A571" s="4" t="inlineStr">
        <is>
          <t>02.2023</t>
        </is>
      </c>
      <c r="B571" s="4" t="inlineStr">
        <is>
          <t>Cerdo</t>
        </is>
      </c>
      <c r="C571" s="4" t="inlineStr">
        <is>
          <t>Andes Asia</t>
        </is>
      </c>
      <c r="D571" s="4" t="n">
        <v>1022398</v>
      </c>
      <c r="E571" s="4" t="inlineStr">
        <is>
          <t>GO Ganso C/asto S/g 3P@ Bo Cj AS</t>
        </is>
      </c>
      <c r="F571" s="4" t="inlineStr">
        <is>
          <t>Pierna</t>
        </is>
      </c>
      <c r="G571" s="4" t="inlineStr">
        <is>
          <t>andes asia1022398</t>
        </is>
      </c>
      <c r="H571" s="9" t="n">
        <v>0</v>
      </c>
      <c r="I571" t="n">
        <v>0</v>
      </c>
      <c r="J571" t="n">
        <v>24</v>
      </c>
      <c r="K571" s="15" t="n">
        <v>0</v>
      </c>
      <c r="L571">
        <f>J571 * K571</f>
        <v/>
      </c>
      <c r="M571" s="15" t="n">
        <v>0</v>
      </c>
      <c r="N571">
        <f>M571 * H571</f>
        <v/>
      </c>
    </row>
    <row r="572">
      <c r="A572" s="4" t="inlineStr">
        <is>
          <t>02.2023</t>
        </is>
      </c>
      <c r="B572" s="4" t="inlineStr">
        <is>
          <t>Cerdo</t>
        </is>
      </c>
      <c r="C572" s="4" t="inlineStr">
        <is>
          <t>Andes Asia</t>
        </is>
      </c>
      <c r="D572" s="4" t="n">
        <v>1022413</v>
      </c>
      <c r="E572" s="4" t="inlineStr">
        <is>
          <t>GO Pta Tráquea@ Fi Cj 8k AS</t>
        </is>
      </c>
      <c r="F572" s="4" t="inlineStr">
        <is>
          <t>Subprod</t>
        </is>
      </c>
      <c r="G572" s="4" t="inlineStr">
        <is>
          <t>andes asia1022413</t>
        </is>
      </c>
      <c r="H572" s="9" t="n">
        <v>0</v>
      </c>
      <c r="I572" t="n">
        <v>0</v>
      </c>
      <c r="J572" t="n">
        <v>24</v>
      </c>
      <c r="K572" s="15" t="n">
        <v>0</v>
      </c>
      <c r="L572">
        <f>J572 * K572</f>
        <v/>
      </c>
      <c r="M572" s="15" t="n">
        <v>0</v>
      </c>
      <c r="N572">
        <f>M572 * H572</f>
        <v/>
      </c>
    </row>
    <row r="573">
      <c r="A573" s="4" t="inlineStr">
        <is>
          <t>02.2023</t>
        </is>
      </c>
      <c r="B573" s="4" t="inlineStr">
        <is>
          <t>Cerdo</t>
        </is>
      </c>
      <c r="C573" s="4" t="inlineStr">
        <is>
          <t>Andes Asia</t>
        </is>
      </c>
      <c r="D573" s="4" t="n">
        <v>1022515</v>
      </c>
      <c r="E573" s="4" t="inlineStr">
        <is>
          <t>GO Panc Tec C/cue@ Fi Cj Panc AS</t>
        </is>
      </c>
      <c r="F573" s="4" t="inlineStr">
        <is>
          <t>Panceta</t>
        </is>
      </c>
      <c r="G573" s="4" t="inlineStr">
        <is>
          <t>andes asia1022515</t>
        </is>
      </c>
      <c r="H573" s="9" t="n">
        <v>0</v>
      </c>
      <c r="I573" t="n">
        <v>0</v>
      </c>
      <c r="J573" t="n">
        <v>24</v>
      </c>
      <c r="K573" s="15" t="n">
        <v>0</v>
      </c>
      <c r="L573">
        <f>J573 * K573</f>
        <v/>
      </c>
      <c r="M573" s="15" t="n">
        <v>0</v>
      </c>
      <c r="N573">
        <f>M573 * H573</f>
        <v/>
      </c>
    </row>
    <row r="574">
      <c r="A574" s="4" t="inlineStr">
        <is>
          <t>02.2023</t>
        </is>
      </c>
      <c r="B574" s="4" t="inlineStr">
        <is>
          <t>Cerdo</t>
        </is>
      </c>
      <c r="C574" s="4" t="inlineStr">
        <is>
          <t>Andes Asia</t>
        </is>
      </c>
      <c r="D574" s="4" t="n">
        <v>1022570</v>
      </c>
      <c r="E574" s="4" t="inlineStr">
        <is>
          <t>GO Panc Tec S/cue Mad@ Va Cj AS</t>
        </is>
      </c>
      <c r="F574" s="4" t="inlineStr">
        <is>
          <t>Panceta</t>
        </is>
      </c>
      <c r="G574" s="4" t="inlineStr">
        <is>
          <t>andes asia1022570</t>
        </is>
      </c>
      <c r="H574" s="9" t="n">
        <v>0</v>
      </c>
      <c r="I574" t="n">
        <v>0</v>
      </c>
      <c r="J574" t="n">
        <v>24</v>
      </c>
      <c r="K574" s="15" t="n">
        <v>0</v>
      </c>
      <c r="L574">
        <f>J574 * K574</f>
        <v/>
      </c>
      <c r="M574" s="15" t="n">
        <v>0</v>
      </c>
      <c r="N574">
        <f>M574 * H574</f>
        <v/>
      </c>
    </row>
    <row r="575">
      <c r="A575" s="4" t="inlineStr">
        <is>
          <t>02.2023</t>
        </is>
      </c>
      <c r="B575" s="4" t="inlineStr">
        <is>
          <t>Cerdo</t>
        </is>
      </c>
      <c r="C575" s="4" t="inlineStr">
        <is>
          <t>Andes Asia</t>
        </is>
      </c>
      <c r="D575" s="4" t="n">
        <v>1022621</v>
      </c>
      <c r="E575" s="4" t="inlineStr">
        <is>
          <t>GO Panc S/tec N @ Fi Cj AS</t>
        </is>
      </c>
      <c r="F575" s="4" t="inlineStr">
        <is>
          <t>Panceta</t>
        </is>
      </c>
      <c r="G575" s="4" t="inlineStr">
        <is>
          <t>andes asia1022621</t>
        </is>
      </c>
      <c r="H575" s="9" t="n">
        <v>31021.342</v>
      </c>
      <c r="I575" t="n">
        <v>0</v>
      </c>
      <c r="J575" t="n">
        <v>24</v>
      </c>
      <c r="K575" s="15" t="n">
        <v>0</v>
      </c>
      <c r="L575">
        <f>J575 * K575</f>
        <v/>
      </c>
      <c r="M575" s="15" t="n">
        <v>0</v>
      </c>
      <c r="N575">
        <f>M575 * H575</f>
        <v/>
      </c>
    </row>
    <row r="576">
      <c r="A576" s="4" t="inlineStr">
        <is>
          <t>02.2023</t>
        </is>
      </c>
      <c r="B576" s="4" t="inlineStr">
        <is>
          <t>Cerdo</t>
        </is>
      </c>
      <c r="C576" s="4" t="inlineStr">
        <is>
          <t>Andes Asia</t>
        </is>
      </c>
      <c r="D576" s="4" t="n">
        <v>1022751</v>
      </c>
      <c r="E576" s="4" t="inlineStr">
        <is>
          <t>GO PpPal 1P Ex@ Cj 14k AS</t>
        </is>
      </c>
      <c r="F576" s="4" t="inlineStr">
        <is>
          <t>Paleta</t>
        </is>
      </c>
      <c r="G576" s="4" t="inlineStr">
        <is>
          <t>andes asia1022751</t>
        </is>
      </c>
      <c r="H576" s="9" t="n">
        <v>8008</v>
      </c>
      <c r="I576" t="n">
        <v>0</v>
      </c>
      <c r="J576" t="n">
        <v>24</v>
      </c>
      <c r="K576" s="15" t="n">
        <v>0</v>
      </c>
      <c r="L576">
        <f>J576 * K576</f>
        <v/>
      </c>
      <c r="M576" s="15" t="n">
        <v>0</v>
      </c>
      <c r="N576">
        <f>M576 * H576</f>
        <v/>
      </c>
    </row>
    <row r="577">
      <c r="A577" s="4" t="inlineStr">
        <is>
          <t>02.2023</t>
        </is>
      </c>
      <c r="B577" s="4" t="inlineStr">
        <is>
          <t>Cerdo</t>
        </is>
      </c>
      <c r="C577" s="4" t="inlineStr">
        <is>
          <t>Andes Asia</t>
        </is>
      </c>
      <c r="D577" s="4" t="n">
        <v>1022767</v>
      </c>
      <c r="E577" s="4" t="inlineStr">
        <is>
          <t>GO Gord Esp@ 20kg AA</t>
        </is>
      </c>
      <c r="F577" s="4" t="inlineStr">
        <is>
          <t>Grasas</t>
        </is>
      </c>
      <c r="G577" s="4" t="inlineStr">
        <is>
          <t>andes asia1022767</t>
        </is>
      </c>
      <c r="H577" s="9" t="n">
        <v>48000</v>
      </c>
      <c r="I577" t="n">
        <v>0</v>
      </c>
      <c r="J577" t="n">
        <v>24</v>
      </c>
      <c r="K577" s="15" t="n">
        <v>0</v>
      </c>
      <c r="L577">
        <f>J577 * K577</f>
        <v/>
      </c>
      <c r="M577" s="15" t="n">
        <v>0</v>
      </c>
      <c r="N577">
        <f>M577 * H577</f>
        <v/>
      </c>
    </row>
    <row r="578">
      <c r="A578" s="4" t="inlineStr">
        <is>
          <t>02.2023</t>
        </is>
      </c>
      <c r="B578" s="4" t="inlineStr">
        <is>
          <t>Cerdo</t>
        </is>
      </c>
      <c r="C578" s="4" t="inlineStr">
        <is>
          <t>Andes Asia</t>
        </is>
      </c>
      <c r="D578" s="4" t="n">
        <v>1022791</v>
      </c>
      <c r="E578" s="4" t="inlineStr">
        <is>
          <t>GO Grasa Forro Pna Limp@ Cj 20k AS</t>
        </is>
      </c>
      <c r="F578" s="4" t="inlineStr">
        <is>
          <t>Muestra</t>
        </is>
      </c>
      <c r="G578" s="4" t="inlineStr">
        <is>
          <t>andes asia1022791</t>
        </is>
      </c>
      <c r="H578" s="9" t="n">
        <v>0</v>
      </c>
      <c r="I578" t="n">
        <v>0</v>
      </c>
      <c r="J578" t="n">
        <v>24</v>
      </c>
      <c r="K578" s="15" t="n">
        <v>0</v>
      </c>
      <c r="L578">
        <f>J578 * K578</f>
        <v/>
      </c>
      <c r="M578" s="15" t="n">
        <v>0</v>
      </c>
      <c r="N578">
        <f>M578 * H578</f>
        <v/>
      </c>
    </row>
    <row r="579">
      <c r="A579" s="4" t="inlineStr">
        <is>
          <t>02.2023</t>
        </is>
      </c>
      <c r="B579" s="4" t="inlineStr">
        <is>
          <t>Cerdo</t>
        </is>
      </c>
      <c r="C579" s="4" t="inlineStr">
        <is>
          <t>Andes Asia</t>
        </is>
      </c>
      <c r="D579" s="4" t="n">
        <v>1022863</v>
      </c>
      <c r="E579" s="4" t="inlineStr">
        <is>
          <t>GO Lom Vet M@ Cj 9k AS</t>
        </is>
      </c>
      <c r="F579" s="4" t="inlineStr">
        <is>
          <t>Lomo</t>
        </is>
      </c>
      <c r="G579" s="4" t="inlineStr">
        <is>
          <t>andes asia1022863</t>
        </is>
      </c>
      <c r="H579" s="9" t="n">
        <v>0</v>
      </c>
      <c r="I579" t="n">
        <v>0</v>
      </c>
      <c r="J579" t="n">
        <v>24</v>
      </c>
      <c r="K579" s="15" t="n">
        <v>0</v>
      </c>
      <c r="L579">
        <f>J579 * K579</f>
        <v/>
      </c>
      <c r="M579" s="15" t="n">
        <v>0</v>
      </c>
      <c r="N579">
        <f>M579 * H579</f>
        <v/>
      </c>
    </row>
    <row r="580">
      <c r="A580" s="4" t="inlineStr">
        <is>
          <t>02.2023</t>
        </is>
      </c>
      <c r="B580" s="4" t="inlineStr">
        <is>
          <t>Cerdo</t>
        </is>
      </c>
      <c r="C580" s="4" t="inlineStr">
        <is>
          <t>Andes Asia</t>
        </is>
      </c>
      <c r="D580" s="4" t="n">
        <v>1022864</v>
      </c>
      <c r="E580" s="4" t="inlineStr">
        <is>
          <t>GO Lom Vet L@ Cj 11k AS</t>
        </is>
      </c>
      <c r="F580" s="4" t="inlineStr">
        <is>
          <t>Lomo</t>
        </is>
      </c>
      <c r="G580" s="4" t="inlineStr">
        <is>
          <t>andes asia1022864</t>
        </is>
      </c>
      <c r="H580" s="9" t="n">
        <v>8070.574</v>
      </c>
      <c r="I580" t="n">
        <v>0</v>
      </c>
      <c r="J580" t="n">
        <v>24</v>
      </c>
      <c r="K580" s="15" t="n">
        <v>0</v>
      </c>
      <c r="L580">
        <f>J580 * K580</f>
        <v/>
      </c>
      <c r="M580" s="15" t="n">
        <v>0</v>
      </c>
      <c r="N580">
        <f>M580 * H580</f>
        <v/>
      </c>
    </row>
    <row r="581">
      <c r="A581" s="4" t="inlineStr">
        <is>
          <t>02.2023</t>
        </is>
      </c>
      <c r="B581" s="4" t="inlineStr">
        <is>
          <t>Cerdo</t>
        </is>
      </c>
      <c r="C581" s="4" t="inlineStr">
        <is>
          <t>Andes Asia</t>
        </is>
      </c>
      <c r="D581" s="4" t="n">
        <v>1022865</v>
      </c>
      <c r="E581" s="4" t="inlineStr">
        <is>
          <t>GO Pan Tec S/cuero M@ Cj 17k AS</t>
        </is>
      </c>
      <c r="F581" s="4" t="inlineStr">
        <is>
          <t>Panceta</t>
        </is>
      </c>
      <c r="G581" s="4" t="inlineStr">
        <is>
          <t>andes asia1022865</t>
        </is>
      </c>
      <c r="H581" s="9" t="n">
        <v>0</v>
      </c>
      <c r="I581" t="n">
        <v>0</v>
      </c>
      <c r="J581" t="n">
        <v>24</v>
      </c>
      <c r="K581" s="15" t="n">
        <v>0</v>
      </c>
      <c r="L581">
        <f>J581 * K581</f>
        <v/>
      </c>
      <c r="M581" s="15" t="n">
        <v>0</v>
      </c>
      <c r="N581">
        <f>M581 * H581</f>
        <v/>
      </c>
    </row>
    <row r="582">
      <c r="A582" s="4" t="inlineStr">
        <is>
          <t>02.2023</t>
        </is>
      </c>
      <c r="B582" s="4" t="inlineStr">
        <is>
          <t>Cerdo</t>
        </is>
      </c>
      <c r="C582" s="4" t="inlineStr">
        <is>
          <t>Andes Asia</t>
        </is>
      </c>
      <c r="D582" s="4" t="n">
        <v>1022866</v>
      </c>
      <c r="E582" s="4" t="inlineStr">
        <is>
          <t>GO Pan Tec S/cuero L@ Cj 19k AS</t>
        </is>
      </c>
      <c r="F582" s="4" t="inlineStr">
        <is>
          <t>Panceta</t>
        </is>
      </c>
      <c r="G582" s="4" t="inlineStr">
        <is>
          <t>andes asia1022866</t>
        </is>
      </c>
      <c r="H582" s="9" t="n">
        <v>8028.654</v>
      </c>
      <c r="I582" t="n">
        <v>0</v>
      </c>
      <c r="J582" t="n">
        <v>24</v>
      </c>
      <c r="K582" s="15" t="n">
        <v>0</v>
      </c>
      <c r="L582">
        <f>J582 * K582</f>
        <v/>
      </c>
      <c r="M582" s="15" t="n">
        <v>0</v>
      </c>
      <c r="N582">
        <f>M582 * H582</f>
        <v/>
      </c>
    </row>
    <row r="583">
      <c r="A583" s="4" t="inlineStr">
        <is>
          <t>02.2023</t>
        </is>
      </c>
      <c r="B583" s="4" t="inlineStr">
        <is>
          <t>Cerdo</t>
        </is>
      </c>
      <c r="C583" s="4" t="inlineStr">
        <is>
          <t>Andes Asia</t>
        </is>
      </c>
      <c r="D583" s="4" t="n">
        <v>1022914</v>
      </c>
      <c r="E583" s="4" t="inlineStr">
        <is>
          <t>GO Lom Tocino @ Bo Cj 20k AS</t>
        </is>
      </c>
      <c r="F583" s="4" t="inlineStr">
        <is>
          <t>Grasas</t>
        </is>
      </c>
      <c r="G583" s="4" t="inlineStr">
        <is>
          <t>andes asia1022914</t>
        </is>
      </c>
      <c r="H583" s="9" t="n">
        <v>0</v>
      </c>
      <c r="I583" t="n">
        <v>0</v>
      </c>
      <c r="J583" t="n">
        <v>24</v>
      </c>
      <c r="K583" s="15" t="n">
        <v>0</v>
      </c>
      <c r="L583">
        <f>J583 * K583</f>
        <v/>
      </c>
      <c r="M583" s="15" t="n">
        <v>0</v>
      </c>
      <c r="N583">
        <f>M583 * H583</f>
        <v/>
      </c>
    </row>
    <row r="584">
      <c r="A584" s="4" t="inlineStr">
        <is>
          <t>02.2023</t>
        </is>
      </c>
      <c r="B584" s="4" t="inlineStr">
        <is>
          <t>Cerdo</t>
        </is>
      </c>
      <c r="C584" s="4" t="inlineStr">
        <is>
          <t>Andes Asia</t>
        </is>
      </c>
      <c r="D584" s="4" t="n">
        <v>1022918</v>
      </c>
      <c r="E584" s="4" t="inlineStr">
        <is>
          <t>GO Lom Tocino@ Cj 20k AA</t>
        </is>
      </c>
      <c r="F584" s="4" t="inlineStr">
        <is>
          <t>Grasas</t>
        </is>
      </c>
      <c r="G584" s="4" t="inlineStr">
        <is>
          <t>andes asia1022918</t>
        </is>
      </c>
      <c r="H584" s="9" t="n">
        <v>0</v>
      </c>
      <c r="I584" t="n">
        <v>0</v>
      </c>
      <c r="J584" t="n">
        <v>24</v>
      </c>
      <c r="K584" s="15" t="n">
        <v>0</v>
      </c>
      <c r="L584">
        <f>J584 * K584</f>
        <v/>
      </c>
      <c r="M584" s="15" t="n">
        <v>0</v>
      </c>
      <c r="N584">
        <f>M584 * H584</f>
        <v/>
      </c>
    </row>
    <row r="585">
      <c r="A585" s="4" t="inlineStr">
        <is>
          <t>02.2023</t>
        </is>
      </c>
      <c r="B585" s="4" t="inlineStr">
        <is>
          <t>Cerdo</t>
        </is>
      </c>
      <c r="C585" s="4" t="inlineStr">
        <is>
          <t>Andes Asia</t>
        </is>
      </c>
      <c r="D585" s="4" t="n">
        <v>1022975</v>
      </c>
      <c r="E585" s="4" t="inlineStr">
        <is>
          <t>GO Hso Pecho@ Cj 10k AA</t>
        </is>
      </c>
      <c r="F585" s="4" t="inlineStr">
        <is>
          <t>Huesos</t>
        </is>
      </c>
      <c r="G585" s="4" t="inlineStr">
        <is>
          <t>andes asia1022975</t>
        </is>
      </c>
      <c r="H585" s="9" t="n">
        <v>0</v>
      </c>
      <c r="I585" t="n">
        <v>0</v>
      </c>
      <c r="J585" t="n">
        <v>24</v>
      </c>
      <c r="K585" s="15" t="n">
        <v>0</v>
      </c>
      <c r="L585">
        <f>J585 * K585</f>
        <v/>
      </c>
      <c r="M585" s="15" t="n">
        <v>0</v>
      </c>
      <c r="N585">
        <f>M585 * H585</f>
        <v/>
      </c>
    </row>
    <row r="586">
      <c r="A586" s="4" t="inlineStr">
        <is>
          <t>02.2023</t>
        </is>
      </c>
      <c r="B586" s="4" t="inlineStr">
        <is>
          <t>Cerdo</t>
        </is>
      </c>
      <c r="C586" s="4" t="inlineStr">
        <is>
          <t>Andes Asia</t>
        </is>
      </c>
      <c r="D586" s="4" t="n">
        <v>1022989</v>
      </c>
      <c r="E586" s="4" t="inlineStr">
        <is>
          <t>GO MM LOIN S VP@ Cj 10k AS</t>
        </is>
      </c>
      <c r="F586" s="4" t="inlineStr">
        <is>
          <t>Lomo</t>
        </is>
      </c>
      <c r="G586" s="4" t="inlineStr">
        <is>
          <t>andes asia1022989</t>
        </is>
      </c>
      <c r="H586" s="9" t="n">
        <v>0</v>
      </c>
      <c r="I586" t="n">
        <v>0</v>
      </c>
      <c r="J586" t="n">
        <v>24</v>
      </c>
      <c r="K586" s="15" t="n">
        <v>0</v>
      </c>
      <c r="L586">
        <f>J586 * K586</f>
        <v/>
      </c>
      <c r="M586" s="15" t="n">
        <v>0</v>
      </c>
      <c r="N586">
        <f>M586 * H586</f>
        <v/>
      </c>
    </row>
    <row r="587">
      <c r="A587" s="4" t="inlineStr">
        <is>
          <t>02.2023</t>
        </is>
      </c>
      <c r="B587" s="4" t="inlineStr">
        <is>
          <t>Cerdo</t>
        </is>
      </c>
      <c r="C587" s="4" t="inlineStr">
        <is>
          <t>Andes Asia</t>
        </is>
      </c>
      <c r="D587" s="4" t="n">
        <v>1023123</v>
      </c>
      <c r="E587" s="4" t="inlineStr">
        <is>
          <t>GO Lom Vet@ Cj 9k AS</t>
        </is>
      </c>
      <c r="F587" s="4" t="inlineStr">
        <is>
          <t>Lomo</t>
        </is>
      </c>
      <c r="G587" s="4" t="inlineStr">
        <is>
          <t>andes asia1023123</t>
        </is>
      </c>
      <c r="H587" s="9" t="n">
        <v>0</v>
      </c>
      <c r="I587" t="n">
        <v>0</v>
      </c>
      <c r="J587" t="n">
        <v>24</v>
      </c>
      <c r="K587" s="15" t="n">
        <v>0</v>
      </c>
      <c r="L587">
        <f>J587 * K587</f>
        <v/>
      </c>
      <c r="M587" s="15" t="n">
        <v>0</v>
      </c>
      <c r="N587">
        <f>M587 * H587</f>
        <v/>
      </c>
    </row>
    <row r="588">
      <c r="A588" s="4" t="inlineStr">
        <is>
          <t>02.2023</t>
        </is>
      </c>
      <c r="B588" s="4" t="inlineStr">
        <is>
          <t>Cerdo</t>
        </is>
      </c>
      <c r="C588" s="4" t="inlineStr">
        <is>
          <t>Andes Asia</t>
        </is>
      </c>
      <c r="D588" s="4" t="n">
        <v>1023247</v>
      </c>
      <c r="E588" s="4" t="inlineStr">
        <is>
          <t>GO Panc Lam 2.5mm@ Cj 5k AS</t>
        </is>
      </c>
      <c r="F588" s="4" t="inlineStr">
        <is>
          <t>Panceta</t>
        </is>
      </c>
      <c r="G588" s="4" t="inlineStr">
        <is>
          <t>andes asia1023247</t>
        </is>
      </c>
      <c r="H588" s="9" t="n">
        <v>4000</v>
      </c>
      <c r="I588" t="n">
        <v>0</v>
      </c>
      <c r="J588" t="n">
        <v>24</v>
      </c>
      <c r="K588" s="15" t="n">
        <v>0</v>
      </c>
      <c r="L588">
        <f>J588 * K588</f>
        <v/>
      </c>
      <c r="M588" s="15" t="n">
        <v>0</v>
      </c>
      <c r="N588">
        <f>M588 * H588</f>
        <v/>
      </c>
    </row>
    <row r="589">
      <c r="A589" s="4" t="inlineStr">
        <is>
          <t>02.2023</t>
        </is>
      </c>
      <c r="B589" s="4" t="inlineStr">
        <is>
          <t>Cerdo</t>
        </is>
      </c>
      <c r="C589" s="4" t="inlineStr">
        <is>
          <t>Andes Asia</t>
        </is>
      </c>
      <c r="D589" s="4" t="n">
        <v>1023265</v>
      </c>
      <c r="E589" s="4" t="inlineStr">
        <is>
          <t>GO Pta Cos 2h@ Bo Cj 10k AS</t>
        </is>
      </c>
      <c r="F589" s="4" t="inlineStr">
        <is>
          <t>Cost-Pec</t>
        </is>
      </c>
      <c r="G589" s="4" t="inlineStr">
        <is>
          <t>andes asia1023265</t>
        </is>
      </c>
      <c r="H589" s="9" t="n">
        <v>0</v>
      </c>
      <c r="I589" t="n">
        <v>0</v>
      </c>
      <c r="J589" t="n">
        <v>24</v>
      </c>
      <c r="K589" s="15" t="n">
        <v>0</v>
      </c>
      <c r="L589">
        <f>J589 * K589</f>
        <v/>
      </c>
      <c r="M589" s="15" t="n">
        <v>0</v>
      </c>
      <c r="N589">
        <f>M589 * H589</f>
        <v/>
      </c>
    </row>
    <row r="590">
      <c r="A590" s="4" t="inlineStr">
        <is>
          <t>02.2023</t>
        </is>
      </c>
      <c r="B590" s="4" t="inlineStr">
        <is>
          <t>Cerdo</t>
        </is>
      </c>
      <c r="C590" s="4" t="inlineStr">
        <is>
          <t>Andes Asia</t>
        </is>
      </c>
      <c r="D590" s="4" t="n">
        <v>1023269</v>
      </c>
      <c r="E590" s="4" t="inlineStr">
        <is>
          <t>GO PpPna 54 s/a@ Cj 20k AS</t>
        </is>
      </c>
      <c r="F590" s="4" t="inlineStr">
        <is>
          <t>Pierna</t>
        </is>
      </c>
      <c r="G590" s="4" t="inlineStr">
        <is>
          <t>andes asia1023269</t>
        </is>
      </c>
      <c r="H590" s="9" t="n">
        <v>19978.168</v>
      </c>
      <c r="I590" t="n">
        <v>0</v>
      </c>
      <c r="J590" t="n">
        <v>24</v>
      </c>
      <c r="K590" s="15" t="n">
        <v>0</v>
      </c>
      <c r="L590">
        <f>J590 * K590</f>
        <v/>
      </c>
      <c r="M590" s="15" t="n">
        <v>0</v>
      </c>
      <c r="N590">
        <f>M590 * H590</f>
        <v/>
      </c>
    </row>
    <row r="591">
      <c r="A591" s="4" t="inlineStr">
        <is>
          <t>02.2023</t>
        </is>
      </c>
      <c r="B591" s="4" t="inlineStr">
        <is>
          <t>Cerdo</t>
        </is>
      </c>
      <c r="C591" s="4" t="inlineStr">
        <is>
          <t>Andes Asia</t>
        </is>
      </c>
      <c r="D591" s="4" t="n">
        <v>1023491</v>
      </c>
      <c r="E591" s="4" t="inlineStr">
        <is>
          <t>GO Riñon Ent@ Bo Cj 20k AS</t>
        </is>
      </c>
      <c r="F591" s="4" t="inlineStr">
        <is>
          <t>Subprod</t>
        </is>
      </c>
      <c r="G591" s="4" t="inlineStr">
        <is>
          <t>andes asia1023491</t>
        </is>
      </c>
      <c r="H591" s="9" t="n">
        <v>82.16</v>
      </c>
      <c r="I591" t="n">
        <v>0</v>
      </c>
      <c r="J591" t="n">
        <v>24</v>
      </c>
      <c r="K591" s="15" t="n">
        <v>0</v>
      </c>
      <c r="L591">
        <f>J591 * K591</f>
        <v/>
      </c>
      <c r="M591" s="15" t="n">
        <v>0</v>
      </c>
      <c r="N591">
        <f>M591 * H591</f>
        <v/>
      </c>
    </row>
    <row r="592">
      <c r="A592" s="4" t="inlineStr">
        <is>
          <t>02.2023</t>
        </is>
      </c>
      <c r="B592" s="4" t="inlineStr">
        <is>
          <t>Cerdo</t>
        </is>
      </c>
      <c r="C592" s="4" t="inlineStr">
        <is>
          <t>Exportacion Directa</t>
        </is>
      </c>
      <c r="D592" s="4" t="n">
        <v>1020105</v>
      </c>
      <c r="E592" s="4" t="inlineStr">
        <is>
          <t>GO Lom Tecla@ Cj Lom Ctro JP</t>
        </is>
      </c>
      <c r="F592" s="4" t="inlineStr">
        <is>
          <t>Lomo</t>
        </is>
      </c>
      <c r="G592" s="4" t="inlineStr">
        <is>
          <t>exportacion directa1020105</t>
        </is>
      </c>
      <c r="H592" s="9" t="n">
        <v>23247.286</v>
      </c>
      <c r="I592" t="n">
        <v>0</v>
      </c>
      <c r="J592" t="n">
        <v>24</v>
      </c>
      <c r="K592" s="15" t="n">
        <v>0</v>
      </c>
      <c r="L592">
        <f>J592 * K592</f>
        <v/>
      </c>
      <c r="M592" s="15" t="n">
        <v>0</v>
      </c>
      <c r="N592">
        <f>M592 * H592</f>
        <v/>
      </c>
    </row>
    <row r="593">
      <c r="A593" s="4" t="inlineStr">
        <is>
          <t>02.2023</t>
        </is>
      </c>
      <c r="B593" s="4" t="inlineStr">
        <is>
          <t>Cerdo</t>
        </is>
      </c>
      <c r="C593" s="4" t="inlineStr">
        <is>
          <t>Exportacion Directa</t>
        </is>
      </c>
      <c r="D593" s="4" t="n">
        <v>1020110</v>
      </c>
      <c r="E593" s="4" t="inlineStr">
        <is>
          <t>GO MM Loin L@ Cj 12k AP</t>
        </is>
      </c>
      <c r="F593" s="4" t="inlineStr">
        <is>
          <t>Lomo</t>
        </is>
      </c>
      <c r="G593" s="4" t="inlineStr">
        <is>
          <t>exportacion directa1020110</t>
        </is>
      </c>
      <c r="H593" s="9" t="n">
        <v>61633.936</v>
      </c>
      <c r="I593" t="n">
        <v>0</v>
      </c>
      <c r="J593" t="n">
        <v>24</v>
      </c>
      <c r="K593" s="15" t="n">
        <v>0</v>
      </c>
      <c r="L593">
        <f>J593 * K593</f>
        <v/>
      </c>
      <c r="M593" s="15" t="n">
        <v>0</v>
      </c>
      <c r="N593">
        <f>M593 * H593</f>
        <v/>
      </c>
    </row>
    <row r="594">
      <c r="A594" s="4" t="inlineStr">
        <is>
          <t>02.2023</t>
        </is>
      </c>
      <c r="B594" s="4" t="inlineStr">
        <is>
          <t>Cerdo</t>
        </is>
      </c>
      <c r="C594" s="4" t="inlineStr">
        <is>
          <t>Exportacion Directa</t>
        </is>
      </c>
      <c r="D594" s="4" t="n">
        <v>1020326</v>
      </c>
      <c r="E594" s="4" t="inlineStr">
        <is>
          <t>GO PpPal Pim@ Cj AP</t>
        </is>
      </c>
      <c r="F594" s="4" t="inlineStr">
        <is>
          <t>Paleta</t>
        </is>
      </c>
      <c r="G594" s="4" t="inlineStr">
        <is>
          <t>exportacion directa1020326</t>
        </is>
      </c>
      <c r="H594" s="9" t="n">
        <v>48000</v>
      </c>
      <c r="I594" t="n">
        <v>0</v>
      </c>
      <c r="J594" t="n">
        <v>24</v>
      </c>
      <c r="K594" s="15" t="n">
        <v>0</v>
      </c>
      <c r="L594">
        <f>J594 * K594</f>
        <v/>
      </c>
      <c r="M594" s="15" t="n">
        <v>0</v>
      </c>
      <c r="N594">
        <f>M594 * H594</f>
        <v/>
      </c>
    </row>
    <row r="595">
      <c r="A595" s="4" t="inlineStr">
        <is>
          <t>02.2023</t>
        </is>
      </c>
      <c r="B595" s="4" t="inlineStr">
        <is>
          <t>Cerdo</t>
        </is>
      </c>
      <c r="C595" s="4" t="inlineStr">
        <is>
          <t>Exportacion Directa</t>
        </is>
      </c>
      <c r="D595" s="4" t="n">
        <v>1020589</v>
      </c>
      <c r="E595" s="4" t="inlineStr">
        <is>
          <t>GO MM Loin S@ Fi Cj 12k AP</t>
        </is>
      </c>
      <c r="F595" s="4" t="inlineStr">
        <is>
          <t>Lomo</t>
        </is>
      </c>
      <c r="G595" s="4" t="inlineStr">
        <is>
          <t>exportacion directa1020589</t>
        </is>
      </c>
      <c r="H595" s="9" t="n">
        <v>15617.94</v>
      </c>
      <c r="I595" t="n">
        <v>0</v>
      </c>
      <c r="J595" t="n">
        <v>24</v>
      </c>
      <c r="K595" s="15" t="n">
        <v>0</v>
      </c>
      <c r="L595">
        <f>J595 * K595</f>
        <v/>
      </c>
      <c r="M595" s="15" t="n">
        <v>0</v>
      </c>
      <c r="N595">
        <f>M595 * H595</f>
        <v/>
      </c>
    </row>
    <row r="596">
      <c r="A596" s="4" t="inlineStr">
        <is>
          <t>02.2023</t>
        </is>
      </c>
      <c r="B596" s="4" t="inlineStr">
        <is>
          <t>Cerdo</t>
        </is>
      </c>
      <c r="C596" s="4" t="inlineStr">
        <is>
          <t>Exportacion Directa</t>
        </is>
      </c>
      <c r="D596" s="4" t="n">
        <v>1020592</v>
      </c>
      <c r="E596" s="4" t="inlineStr">
        <is>
          <t>GO Lom Vet &gt;2.0@ Fi Cj Lom Vet AP</t>
        </is>
      </c>
      <c r="F596" s="4" t="inlineStr">
        <is>
          <t>Lomo</t>
        </is>
      </c>
      <c r="G596" s="4" t="inlineStr">
        <is>
          <t>exportacion directa1020592</t>
        </is>
      </c>
      <c r="H596" s="9" t="n">
        <v>19816.452</v>
      </c>
      <c r="I596" t="n">
        <v>0</v>
      </c>
      <c r="J596" t="n">
        <v>24</v>
      </c>
      <c r="K596" s="15" t="n">
        <v>0</v>
      </c>
      <c r="L596">
        <f>J596 * K596</f>
        <v/>
      </c>
      <c r="M596" s="15" t="n">
        <v>0</v>
      </c>
      <c r="N596">
        <f>M596 * H596</f>
        <v/>
      </c>
    </row>
    <row r="597">
      <c r="A597" s="4" t="inlineStr">
        <is>
          <t>02.2023</t>
        </is>
      </c>
      <c r="B597" s="4" t="inlineStr">
        <is>
          <t>Cerdo</t>
        </is>
      </c>
      <c r="C597" s="4" t="inlineStr">
        <is>
          <t>Exportacion Directa</t>
        </is>
      </c>
      <c r="D597" s="4" t="n">
        <v>1020637</v>
      </c>
      <c r="E597" s="4" t="inlineStr">
        <is>
          <t>GO Panc Tec S/cue@ Fi Cj ch AP</t>
        </is>
      </c>
      <c r="F597" s="4" t="inlineStr">
        <is>
          <t>Panceta</t>
        </is>
      </c>
      <c r="G597" s="4" t="inlineStr">
        <is>
          <t>exportacion directa1020637</t>
        </is>
      </c>
      <c r="H597" s="9" t="n">
        <v>29347.41</v>
      </c>
      <c r="I597" t="n">
        <v>0</v>
      </c>
      <c r="J597" t="n">
        <v>24</v>
      </c>
      <c r="K597" s="15" t="n">
        <v>0</v>
      </c>
      <c r="L597">
        <f>J597 * K597</f>
        <v/>
      </c>
      <c r="M597" s="15" t="n">
        <v>0</v>
      </c>
      <c r="N597">
        <f>M597 * H597</f>
        <v/>
      </c>
    </row>
    <row r="598">
      <c r="A598" s="4" t="inlineStr">
        <is>
          <t>02.2023</t>
        </is>
      </c>
      <c r="B598" s="4" t="inlineStr">
        <is>
          <t>Cerdo</t>
        </is>
      </c>
      <c r="C598" s="4" t="inlineStr">
        <is>
          <t>Exportacion Directa</t>
        </is>
      </c>
      <c r="D598" s="4" t="n">
        <v>1020758</v>
      </c>
      <c r="E598" s="4" t="inlineStr">
        <is>
          <t>GO Lom Vet S/g@ Va Cj ch AP</t>
        </is>
      </c>
      <c r="F598" s="4" t="inlineStr">
        <is>
          <t>Lomo</t>
        </is>
      </c>
      <c r="G598" s="4" t="inlineStr">
        <is>
          <t>exportacion directa1020758</t>
        </is>
      </c>
      <c r="H598" s="9" t="n">
        <v>2615.714</v>
      </c>
      <c r="I598" t="n">
        <v>0</v>
      </c>
      <c r="J598" t="n">
        <v>24</v>
      </c>
      <c r="K598" s="15" t="n">
        <v>0</v>
      </c>
      <c r="L598">
        <f>J598 * K598</f>
        <v/>
      </c>
      <c r="M598" s="15" t="n">
        <v>0</v>
      </c>
      <c r="N598">
        <f>M598 * H598</f>
        <v/>
      </c>
    </row>
    <row r="599">
      <c r="A599" s="4" t="inlineStr">
        <is>
          <t>02.2023</t>
        </is>
      </c>
      <c r="B599" s="4" t="inlineStr">
        <is>
          <t>Cerdo</t>
        </is>
      </c>
      <c r="C599" s="4" t="inlineStr">
        <is>
          <t>Exportacion Directa</t>
        </is>
      </c>
      <c r="D599" s="4" t="n">
        <v>1022313</v>
      </c>
      <c r="E599" s="4" t="inlineStr">
        <is>
          <t>GO CC Loin T@ Fi Cj AP</t>
        </is>
      </c>
      <c r="F599" s="4" t="inlineStr">
        <is>
          <t>Lomo</t>
        </is>
      </c>
      <c r="G599" s="4" t="inlineStr">
        <is>
          <t>exportacion directa1022313</t>
        </is>
      </c>
      <c r="H599" s="9" t="n">
        <v>4075.324</v>
      </c>
      <c r="I599" t="n">
        <v>0</v>
      </c>
      <c r="J599" t="n">
        <v>24</v>
      </c>
      <c r="K599" s="15" t="n">
        <v>0</v>
      </c>
      <c r="L599">
        <f>J599 * K599</f>
        <v/>
      </c>
      <c r="M599" s="15" t="n">
        <v>0</v>
      </c>
      <c r="N599">
        <f>M599 * H599</f>
        <v/>
      </c>
    </row>
    <row r="600">
      <c r="A600" s="4" t="inlineStr">
        <is>
          <t>02.2023</t>
        </is>
      </c>
      <c r="B600" s="4" t="inlineStr">
        <is>
          <t>Cerdo</t>
        </is>
      </c>
      <c r="C600" s="4" t="inlineStr">
        <is>
          <t>Exportacion Directa</t>
        </is>
      </c>
      <c r="D600" s="4" t="n">
        <v>1022346</v>
      </c>
      <c r="E600" s="4" t="inlineStr">
        <is>
          <t>GO PpPal 1P Ex@ Bo AP</t>
        </is>
      </c>
      <c r="F600" s="4" t="inlineStr">
        <is>
          <t>Paleta</t>
        </is>
      </c>
      <c r="G600" s="4" t="inlineStr">
        <is>
          <t>exportacion directa1022346</t>
        </is>
      </c>
      <c r="H600" s="9" t="n">
        <v>3007.776</v>
      </c>
      <c r="I600" t="n">
        <v>0</v>
      </c>
      <c r="J600" t="n">
        <v>24</v>
      </c>
      <c r="K600" s="15" t="n">
        <v>0</v>
      </c>
      <c r="L600">
        <f>J600 * K600</f>
        <v/>
      </c>
      <c r="M600" s="15" t="n">
        <v>0</v>
      </c>
      <c r="N600">
        <f>M600 * H600</f>
        <v/>
      </c>
    </row>
    <row r="601">
      <c r="A601" s="4" t="inlineStr">
        <is>
          <t>02.2023</t>
        </is>
      </c>
      <c r="B601" s="4" t="inlineStr">
        <is>
          <t>Cerdo</t>
        </is>
      </c>
      <c r="C601" s="4" t="inlineStr">
        <is>
          <t>Exportacion Directa</t>
        </is>
      </c>
      <c r="D601" s="4" t="n">
        <v>1022370</v>
      </c>
      <c r="E601" s="4" t="inlineStr">
        <is>
          <t>GO MM Loin LL (29-32 VP)@ Bo Cj AP</t>
        </is>
      </c>
      <c r="F601" s="4" t="inlineStr">
        <is>
          <t>Lomo</t>
        </is>
      </c>
      <c r="G601" s="4" t="inlineStr">
        <is>
          <t>exportacion directa1022370</t>
        </is>
      </c>
      <c r="H601" s="9" t="n">
        <v>16617.718</v>
      </c>
      <c r="I601" t="n">
        <v>0</v>
      </c>
      <c r="J601" t="n">
        <v>24</v>
      </c>
      <c r="K601" s="15" t="n">
        <v>0</v>
      </c>
      <c r="L601">
        <f>J601 * K601</f>
        <v/>
      </c>
      <c r="M601" s="15" t="n">
        <v>0</v>
      </c>
      <c r="N601">
        <f>M601 * H601</f>
        <v/>
      </c>
    </row>
    <row r="602">
      <c r="A602" s="4" t="inlineStr">
        <is>
          <t>02.2023</t>
        </is>
      </c>
      <c r="B602" s="4" t="inlineStr">
        <is>
          <t>Cerdo</t>
        </is>
      </c>
      <c r="C602" s="4" t="inlineStr">
        <is>
          <t>Exportacion Directa</t>
        </is>
      </c>
      <c r="D602" s="4" t="n">
        <v>1022371</v>
      </c>
      <c r="E602" s="4" t="inlineStr">
        <is>
          <t>GO Panc S/tec SP@ Fi Cj AP</t>
        </is>
      </c>
      <c r="F602" s="4" t="inlineStr">
        <is>
          <t>Panceta</t>
        </is>
      </c>
      <c r="G602" s="4" t="inlineStr">
        <is>
          <t>exportacion directa1022371</t>
        </is>
      </c>
      <c r="H602" s="9" t="n">
        <v>9991.530000000001</v>
      </c>
      <c r="I602" t="n">
        <v>0</v>
      </c>
      <c r="J602" t="n">
        <v>24</v>
      </c>
      <c r="K602" s="15" t="n">
        <v>0</v>
      </c>
      <c r="L602">
        <f>J602 * K602</f>
        <v/>
      </c>
      <c r="M602" s="15" t="n">
        <v>0</v>
      </c>
      <c r="N602">
        <f>M602 * H602</f>
        <v/>
      </c>
    </row>
    <row r="603">
      <c r="A603" s="4" t="inlineStr">
        <is>
          <t>02.2023</t>
        </is>
      </c>
      <c r="B603" s="4" t="inlineStr">
        <is>
          <t>Cerdo</t>
        </is>
      </c>
      <c r="C603" s="4" t="inlineStr">
        <is>
          <t>Exportacion Directa</t>
        </is>
      </c>
      <c r="D603" s="4" t="n">
        <v>1022600</v>
      </c>
      <c r="E603" s="4" t="inlineStr">
        <is>
          <t>GO Lom Vet 2 a 2,3k@ Fi Verd Cj AP</t>
        </is>
      </c>
      <c r="F603" s="4" t="inlineStr">
        <is>
          <t>Lomo</t>
        </is>
      </c>
      <c r="G603" s="4" t="inlineStr">
        <is>
          <t>exportacion directa1022600</t>
        </is>
      </c>
      <c r="H603" s="9" t="n">
        <v>4005.098</v>
      </c>
      <c r="I603" t="n">
        <v>0</v>
      </c>
      <c r="J603" t="n">
        <v>24</v>
      </c>
      <c r="K603" s="15" t="n">
        <v>0</v>
      </c>
      <c r="L603">
        <f>J603 * K603</f>
        <v/>
      </c>
      <c r="M603" s="15" t="n">
        <v>0</v>
      </c>
      <c r="N603">
        <f>M603 * H603</f>
        <v/>
      </c>
    </row>
    <row r="604">
      <c r="A604" s="4" t="inlineStr">
        <is>
          <t>02.2023</t>
        </is>
      </c>
      <c r="B604" s="4" t="inlineStr">
        <is>
          <t>Cerdo</t>
        </is>
      </c>
      <c r="C604" s="4" t="inlineStr">
        <is>
          <t>Exportacion Directa</t>
        </is>
      </c>
      <c r="D604" s="4" t="n">
        <v>1022664</v>
      </c>
      <c r="E604" s="4" t="inlineStr">
        <is>
          <t>GO CC Loin L (S/T) (DF)@ Fi Cj AP</t>
        </is>
      </c>
      <c r="F604" s="4" t="inlineStr">
        <is>
          <t>Lomo</t>
        </is>
      </c>
      <c r="G604" s="4" t="inlineStr">
        <is>
          <t>exportacion directa1022664</t>
        </is>
      </c>
      <c r="H604" s="9" t="n">
        <v>38025.816</v>
      </c>
      <c r="I604" t="n">
        <v>0</v>
      </c>
      <c r="J604" t="n">
        <v>24</v>
      </c>
      <c r="K604" s="15" t="n">
        <v>0</v>
      </c>
      <c r="L604">
        <f>J604 * K604</f>
        <v/>
      </c>
      <c r="M604" s="15" t="n">
        <v>0</v>
      </c>
      <c r="N604">
        <f>M604 * H604</f>
        <v/>
      </c>
    </row>
    <row r="605">
      <c r="A605" s="4" t="inlineStr">
        <is>
          <t>02.2023</t>
        </is>
      </c>
      <c r="B605" s="4" t="inlineStr">
        <is>
          <t>Cerdo</t>
        </is>
      </c>
      <c r="C605" s="4" t="inlineStr">
        <is>
          <t>Exportacion Directa</t>
        </is>
      </c>
      <c r="D605" s="4" t="n">
        <v>1023350</v>
      </c>
      <c r="E605" s="4" t="inlineStr">
        <is>
          <t>Lom Vet &gt;2.0@ VP Cj Lom Vet AP</t>
        </is>
      </c>
      <c r="F605" s="4" t="inlineStr">
        <is>
          <t>Lomo</t>
        </is>
      </c>
      <c r="G605" s="4" t="inlineStr">
        <is>
          <t>exportacion directa1023350</t>
        </is>
      </c>
      <c r="H605" s="9" t="n">
        <v>12120.952</v>
      </c>
      <c r="I605" t="n">
        <v>0</v>
      </c>
      <c r="J605" t="n">
        <v>24</v>
      </c>
      <c r="K605" s="15" t="n">
        <v>0</v>
      </c>
      <c r="L605">
        <f>J605 * K605</f>
        <v/>
      </c>
      <c r="M605" s="15" t="n">
        <v>0</v>
      </c>
      <c r="N605">
        <f>M605 * H605</f>
        <v/>
      </c>
    </row>
    <row r="606">
      <c r="A606" s="4" t="inlineStr">
        <is>
          <t>02.2023</t>
        </is>
      </c>
      <c r="B606" s="4" t="inlineStr">
        <is>
          <t>Cerdo</t>
        </is>
      </c>
      <c r="C606" s="4" t="inlineStr">
        <is>
          <t>Sin asignar</t>
        </is>
      </c>
      <c r="D606" s="4" t="n">
        <v>1023477</v>
      </c>
      <c r="E606" s="4" t="inlineStr">
        <is>
          <t>GO UF Mucosa# Isotanque AS</t>
        </is>
      </c>
      <c r="F606" s="4" t="inlineStr">
        <is>
          <t>Subprod</t>
        </is>
      </c>
      <c r="G606" s="4" t="inlineStr">
        <is>
          <t>sin asignar1023477</t>
        </is>
      </c>
      <c r="H606" s="9" t="n">
        <v>390120</v>
      </c>
      <c r="I606" t="n">
        <v>0</v>
      </c>
      <c r="J606" t="n">
        <v>24</v>
      </c>
      <c r="K606" s="15" t="n">
        <v>0</v>
      </c>
      <c r="L606">
        <f>J606 * K606</f>
        <v/>
      </c>
      <c r="M606" s="15" t="n">
        <v>0</v>
      </c>
      <c r="N606">
        <f>M606 * H606</f>
        <v/>
      </c>
    </row>
    <row r="607">
      <c r="A607" s="4" t="inlineStr">
        <is>
          <t>02.2023</t>
        </is>
      </c>
      <c r="B607" s="4" t="inlineStr">
        <is>
          <t>Pavo</t>
        </is>
      </c>
      <c r="C607" s="4" t="inlineStr">
        <is>
          <t>Africa</t>
        </is>
      </c>
      <c r="D607" s="4" t="n">
        <v>1030635</v>
      </c>
      <c r="E607" s="4" t="inlineStr">
        <is>
          <t>PV Cog MA@ Bo Cj 10k AS</t>
        </is>
      </c>
      <c r="F607" s="4" t="inlineStr">
        <is>
          <t>Menudencias</t>
        </is>
      </c>
      <c r="G607" s="4" t="inlineStr">
        <is>
          <t>africa1030635</t>
        </is>
      </c>
      <c r="H607" s="9" t="n">
        <v>44000</v>
      </c>
      <c r="I607" t="n">
        <v>0</v>
      </c>
      <c r="J607" t="n">
        <v>24</v>
      </c>
      <c r="K607" s="15" t="n">
        <v>0</v>
      </c>
      <c r="L607">
        <f>J607 * K607</f>
        <v/>
      </c>
      <c r="M607" s="15" t="n">
        <v>0</v>
      </c>
      <c r="N607">
        <f>M607 * H607</f>
        <v/>
      </c>
    </row>
    <row r="608">
      <c r="A608" s="4" t="inlineStr">
        <is>
          <t>02.2023</t>
        </is>
      </c>
      <c r="B608" s="4" t="inlineStr">
        <is>
          <t>Pavo</t>
        </is>
      </c>
      <c r="C608" s="4" t="inlineStr">
        <is>
          <t>Agro America</t>
        </is>
      </c>
      <c r="D608" s="4" t="n">
        <v>1030228</v>
      </c>
      <c r="E608" s="4" t="inlineStr">
        <is>
          <t>PV TruDeh Cort S/p@ Bo Cj  SO</t>
        </is>
      </c>
      <c r="F608" s="4" t="inlineStr">
        <is>
          <t>Trutro Desh</t>
        </is>
      </c>
      <c r="G608" s="4" t="inlineStr">
        <is>
          <t>agro america1030228</t>
        </is>
      </c>
      <c r="H608" s="9" t="n">
        <v>50367.744</v>
      </c>
      <c r="I608" t="n">
        <v>0</v>
      </c>
      <c r="J608" t="n">
        <v>24</v>
      </c>
      <c r="K608" s="15" t="n">
        <v>0</v>
      </c>
      <c r="L608">
        <f>J608 * K608</f>
        <v/>
      </c>
      <c r="M608" s="15" t="n">
        <v>0</v>
      </c>
      <c r="N608">
        <f>M608 * H608</f>
        <v/>
      </c>
    </row>
    <row r="609">
      <c r="A609" s="4" t="inlineStr">
        <is>
          <t>02.2023</t>
        </is>
      </c>
      <c r="B609" s="4" t="inlineStr">
        <is>
          <t>Pavo</t>
        </is>
      </c>
      <c r="C609" s="4" t="inlineStr">
        <is>
          <t>Agro America</t>
        </is>
      </c>
      <c r="D609" s="4" t="n">
        <v>1030321</v>
      </c>
      <c r="E609" s="4" t="inlineStr">
        <is>
          <t>PV Pch MA 8% 14-16 Lb@ Bo Cj 20k SO</t>
        </is>
      </c>
      <c r="F609" s="4" t="inlineStr">
        <is>
          <t>Pech</t>
        </is>
      </c>
      <c r="G609" s="4" t="inlineStr">
        <is>
          <t>agro america1030321</t>
        </is>
      </c>
      <c r="H609" s="9" t="n">
        <v>16300.288</v>
      </c>
      <c r="I609" t="n">
        <v>0</v>
      </c>
      <c r="J609" t="n">
        <v>24</v>
      </c>
      <c r="K609" s="15" t="n">
        <v>0</v>
      </c>
      <c r="L609">
        <f>J609 * K609</f>
        <v/>
      </c>
      <c r="M609" s="15" t="n">
        <v>0</v>
      </c>
      <c r="N609">
        <f>M609 * H609</f>
        <v/>
      </c>
    </row>
    <row r="610">
      <c r="A610" s="4" t="inlineStr">
        <is>
          <t>02.2023</t>
        </is>
      </c>
      <c r="B610" s="4" t="inlineStr">
        <is>
          <t>Pavo</t>
        </is>
      </c>
      <c r="C610" s="4" t="inlineStr">
        <is>
          <t>Agro America</t>
        </is>
      </c>
      <c r="D610" s="4" t="n">
        <v>1030360</v>
      </c>
      <c r="E610" s="4" t="inlineStr">
        <is>
          <t>PV Pch MA 15% 14-16 Lb@ Bo Cj 20k SO</t>
        </is>
      </c>
      <c r="F610" s="4" t="inlineStr">
        <is>
          <t>Pech</t>
        </is>
      </c>
      <c r="G610" s="4" t="inlineStr">
        <is>
          <t>agro america1030360</t>
        </is>
      </c>
      <c r="H610" s="9" t="n">
        <v>6163.494</v>
      </c>
      <c r="I610" t="n">
        <v>0</v>
      </c>
      <c r="J610" t="n">
        <v>24</v>
      </c>
      <c r="K610" s="15" t="n">
        <v>0</v>
      </c>
      <c r="L610">
        <f>J610 * K610</f>
        <v/>
      </c>
      <c r="M610" s="15" t="n">
        <v>0</v>
      </c>
      <c r="N610">
        <f>M610 * H610</f>
        <v/>
      </c>
    </row>
    <row r="611">
      <c r="A611" s="4" t="inlineStr">
        <is>
          <t>02.2023</t>
        </is>
      </c>
      <c r="B611" s="4" t="inlineStr">
        <is>
          <t>Pavo</t>
        </is>
      </c>
      <c r="C611" s="4" t="inlineStr">
        <is>
          <t>Agro America</t>
        </is>
      </c>
      <c r="D611" s="4" t="n">
        <v>1030366</v>
      </c>
      <c r="E611" s="4" t="inlineStr">
        <is>
          <t>PV Pch MA 8% 12-14 Lb@ Bo Cj 20k SO</t>
        </is>
      </c>
      <c r="F611" s="4" t="inlineStr">
        <is>
          <t>Pech</t>
        </is>
      </c>
      <c r="G611" s="4" t="inlineStr">
        <is>
          <t>agro america1030366</t>
        </is>
      </c>
      <c r="H611" s="9" t="n">
        <v>0</v>
      </c>
      <c r="I611" t="n">
        <v>0</v>
      </c>
      <c r="J611" t="n">
        <v>24</v>
      </c>
      <c r="K611" s="15" t="n">
        <v>0</v>
      </c>
      <c r="L611">
        <f>J611 * K611</f>
        <v/>
      </c>
      <c r="M611" s="15" t="n">
        <v>0</v>
      </c>
      <c r="N611">
        <f>M611 * H611</f>
        <v/>
      </c>
    </row>
    <row r="612">
      <c r="A612" s="4" t="inlineStr">
        <is>
          <t>02.2023</t>
        </is>
      </c>
      <c r="B612" s="4" t="inlineStr">
        <is>
          <t>Pavo</t>
        </is>
      </c>
      <c r="C612" s="4" t="inlineStr">
        <is>
          <t>Agro America</t>
        </is>
      </c>
      <c r="D612" s="4" t="n">
        <v>1030370</v>
      </c>
      <c r="E612" s="4" t="inlineStr">
        <is>
          <t>PV Triming Pch@ Cj 40 Lbs SO</t>
        </is>
      </c>
      <c r="F612" s="4" t="inlineStr">
        <is>
          <t>Recortes</t>
        </is>
      </c>
      <c r="G612" s="4" t="inlineStr">
        <is>
          <t>agro america1030370</t>
        </is>
      </c>
      <c r="H612" s="9" t="n">
        <v>0</v>
      </c>
      <c r="I612" t="n">
        <v>0</v>
      </c>
      <c r="J612" t="n">
        <v>24</v>
      </c>
      <c r="K612" s="15" t="n">
        <v>0</v>
      </c>
      <c r="L612">
        <f>J612 * K612</f>
        <v/>
      </c>
      <c r="M612" s="15" t="n">
        <v>0</v>
      </c>
      <c r="N612">
        <f>M612 * H612</f>
        <v/>
      </c>
    </row>
    <row r="613">
      <c r="A613" s="4" t="inlineStr">
        <is>
          <t>02.2023</t>
        </is>
      </c>
      <c r="B613" s="4" t="inlineStr">
        <is>
          <t>Pavo</t>
        </is>
      </c>
      <c r="C613" s="4" t="inlineStr">
        <is>
          <t>Agro America</t>
        </is>
      </c>
      <c r="D613" s="4" t="n">
        <v>1030379</v>
      </c>
      <c r="E613" s="4" t="inlineStr">
        <is>
          <t>PV PchDeh S/p@ Bo Cj 20k SO</t>
        </is>
      </c>
      <c r="F613" s="4" t="inlineStr">
        <is>
          <t>Pech Desh</t>
        </is>
      </c>
      <c r="G613" s="4" t="inlineStr">
        <is>
          <t>agro america1030379</t>
        </is>
      </c>
      <c r="H613" s="9" t="n">
        <v>189671.84</v>
      </c>
      <c r="I613" t="n">
        <v>0</v>
      </c>
      <c r="J613" t="n">
        <v>24</v>
      </c>
      <c r="K613" s="15" t="n">
        <v>0</v>
      </c>
      <c r="L613">
        <f>J613 * K613</f>
        <v/>
      </c>
      <c r="M613" s="15" t="n">
        <v>0</v>
      </c>
      <c r="N613">
        <f>M613 * H613</f>
        <v/>
      </c>
    </row>
    <row r="614">
      <c r="A614" s="4" t="inlineStr">
        <is>
          <t>02.2023</t>
        </is>
      </c>
      <c r="B614" s="4" t="inlineStr">
        <is>
          <t>Pavo</t>
        </is>
      </c>
      <c r="C614" s="4" t="inlineStr">
        <is>
          <t>Agro America</t>
        </is>
      </c>
      <c r="D614" s="4" t="n">
        <v>1030424</v>
      </c>
      <c r="E614" s="4" t="inlineStr">
        <is>
          <t>PV PchDeh Mrps C/piel @ Cj 18k AS</t>
        </is>
      </c>
      <c r="F614" s="4" t="inlineStr">
        <is>
          <t>Pech Desh</t>
        </is>
      </c>
      <c r="G614" s="4" t="inlineStr">
        <is>
          <t>agro america1030424</t>
        </is>
      </c>
      <c r="H614" s="9" t="n">
        <v>0</v>
      </c>
      <c r="I614" t="n">
        <v>0</v>
      </c>
      <c r="J614" t="n">
        <v>24</v>
      </c>
      <c r="K614" s="15" t="n">
        <v>0</v>
      </c>
      <c r="L614">
        <f>J614 * K614</f>
        <v/>
      </c>
      <c r="M614" s="15" t="n">
        <v>0</v>
      </c>
      <c r="N614">
        <f>M614 * H614</f>
        <v/>
      </c>
    </row>
    <row r="615">
      <c r="A615" s="4" t="inlineStr">
        <is>
          <t>02.2023</t>
        </is>
      </c>
      <c r="B615" s="4" t="inlineStr">
        <is>
          <t>Pavo</t>
        </is>
      </c>
      <c r="C615" s="4" t="inlineStr">
        <is>
          <t>Agro America</t>
        </is>
      </c>
      <c r="D615" s="4" t="n">
        <v>1030452</v>
      </c>
      <c r="E615" s="4" t="inlineStr">
        <is>
          <t>PV Pech USA 10 - 12 LB@ Bo Hor Cj 11k SO</t>
        </is>
      </c>
      <c r="F615" s="4" t="inlineStr">
        <is>
          <t>Pech Desh</t>
        </is>
      </c>
      <c r="G615" s="4" t="inlineStr">
        <is>
          <t>agro america1030452</t>
        </is>
      </c>
      <c r="H615" s="9" t="n">
        <v>0</v>
      </c>
      <c r="I615" t="n">
        <v>0</v>
      </c>
      <c r="J615" t="n">
        <v>24</v>
      </c>
      <c r="K615" s="15" t="n">
        <v>0</v>
      </c>
      <c r="L615">
        <f>J615 * K615</f>
        <v/>
      </c>
      <c r="M615" s="15" t="n">
        <v>0</v>
      </c>
      <c r="N615">
        <f>M615 * H615</f>
        <v/>
      </c>
    </row>
    <row r="616">
      <c r="A616" s="4" t="inlineStr">
        <is>
          <t>02.2023</t>
        </is>
      </c>
      <c r="B616" s="4" t="inlineStr">
        <is>
          <t>Pavo</t>
        </is>
      </c>
      <c r="C616" s="4" t="inlineStr">
        <is>
          <t>Agro America</t>
        </is>
      </c>
      <c r="D616" s="4" t="n">
        <v>1030461</v>
      </c>
      <c r="E616" s="4" t="inlineStr">
        <is>
          <t>PV Pech USA 8 - 10 LB@ Bo Hor Cj 11k SO</t>
        </is>
      </c>
      <c r="F616" s="4" t="inlineStr">
        <is>
          <t>Pech Desh</t>
        </is>
      </c>
      <c r="G616" s="4" t="inlineStr">
        <is>
          <t>agro america1030461</t>
        </is>
      </c>
      <c r="H616" s="9" t="n">
        <v>42021.978</v>
      </c>
      <c r="I616" t="n">
        <v>0</v>
      </c>
      <c r="J616" t="n">
        <v>24</v>
      </c>
      <c r="K616" s="15" t="n">
        <v>0</v>
      </c>
      <c r="L616">
        <f>J616 * K616</f>
        <v/>
      </c>
      <c r="M616" s="15" t="n">
        <v>0</v>
      </c>
      <c r="N616">
        <f>M616 * H616</f>
        <v/>
      </c>
    </row>
    <row r="617">
      <c r="A617" s="4" t="inlineStr">
        <is>
          <t>02.2023</t>
        </is>
      </c>
      <c r="B617" s="4" t="inlineStr">
        <is>
          <t>Pavo</t>
        </is>
      </c>
      <c r="C617" s="4" t="inlineStr">
        <is>
          <t>Agro America</t>
        </is>
      </c>
      <c r="D617" s="4" t="n">
        <v>1030520</v>
      </c>
      <c r="E617" s="4" t="inlineStr">
        <is>
          <t>PV PchDeh C/p S/f@ Bo Cj SO</t>
        </is>
      </c>
      <c r="F617" s="4" t="inlineStr">
        <is>
          <t>Pech Desh</t>
        </is>
      </c>
      <c r="G617" s="4" t="inlineStr">
        <is>
          <t>agro america1030520</t>
        </is>
      </c>
      <c r="H617" s="9" t="n">
        <v>47998.44</v>
      </c>
      <c r="I617" t="n">
        <v>0</v>
      </c>
      <c r="J617" t="n">
        <v>24</v>
      </c>
      <c r="K617" s="15" t="n">
        <v>0</v>
      </c>
      <c r="L617">
        <f>J617 * K617</f>
        <v/>
      </c>
      <c r="M617" s="15" t="n">
        <v>0</v>
      </c>
      <c r="N617">
        <f>M617 * H617</f>
        <v/>
      </c>
    </row>
    <row r="618">
      <c r="A618" s="4" t="inlineStr">
        <is>
          <t>02.2023</t>
        </is>
      </c>
      <c r="B618" s="4" t="inlineStr">
        <is>
          <t>Pavo</t>
        </is>
      </c>
      <c r="C618" s="4" t="inlineStr">
        <is>
          <t>Agro America</t>
        </is>
      </c>
      <c r="D618" s="4" t="n">
        <v>1030735</v>
      </c>
      <c r="E618" s="4" t="inlineStr">
        <is>
          <t>PV Cog MA 30Lb@ Bo Cj 15k SO</t>
        </is>
      </c>
      <c r="F618" s="4" t="inlineStr">
        <is>
          <t>Menudencias</t>
        </is>
      </c>
      <c r="G618" s="4" t="inlineStr">
        <is>
          <t>agro america1030735</t>
        </is>
      </c>
      <c r="H618" s="9" t="n">
        <v>0</v>
      </c>
      <c r="I618" t="n">
        <v>0</v>
      </c>
      <c r="J618" t="n">
        <v>24</v>
      </c>
      <c r="K618" s="15" t="n">
        <v>0</v>
      </c>
      <c r="L618">
        <f>J618 * K618</f>
        <v/>
      </c>
      <c r="M618" s="15" t="n">
        <v>0</v>
      </c>
      <c r="N618">
        <f>M618 * H618</f>
        <v/>
      </c>
    </row>
    <row r="619">
      <c r="A619" s="4" t="inlineStr">
        <is>
          <t>02.2023</t>
        </is>
      </c>
      <c r="B619" s="4" t="inlineStr">
        <is>
          <t>Pavo</t>
        </is>
      </c>
      <c r="C619" s="4" t="inlineStr">
        <is>
          <t>Agro America</t>
        </is>
      </c>
      <c r="D619" s="4" t="n">
        <v>1030782</v>
      </c>
      <c r="E619" s="4" t="inlineStr">
        <is>
          <t>PV Pech USA 12-15 LB @BO Hor Cj 15k AS</t>
        </is>
      </c>
      <c r="F619" s="4" t="inlineStr">
        <is>
          <t>Pech Desh</t>
        </is>
      </c>
      <c r="G619" s="4" t="inlineStr">
        <is>
          <t>agro america1030782</t>
        </is>
      </c>
      <c r="H619" s="9" t="n">
        <v>0</v>
      </c>
      <c r="I619" t="n">
        <v>0</v>
      </c>
      <c r="J619" t="n">
        <v>24</v>
      </c>
      <c r="K619" s="15" t="n">
        <v>0</v>
      </c>
      <c r="L619">
        <f>J619 * K619</f>
        <v/>
      </c>
      <c r="M619" s="15" t="n">
        <v>0</v>
      </c>
      <c r="N619">
        <f>M619 * H619</f>
        <v/>
      </c>
    </row>
    <row r="620">
      <c r="A620" s="4" t="inlineStr">
        <is>
          <t>02.2023</t>
        </is>
      </c>
      <c r="B620" s="4" t="inlineStr">
        <is>
          <t>Pavo</t>
        </is>
      </c>
      <c r="C620" s="4" t="inlineStr">
        <is>
          <t>Agro America</t>
        </is>
      </c>
      <c r="D620" s="4" t="n">
        <v>1030785</v>
      </c>
      <c r="E620" s="4" t="inlineStr">
        <is>
          <t>PV Pch MA 15% 18-20 Lb@ Bo Cj 20k AS</t>
        </is>
      </c>
      <c r="F620" s="4" t="inlineStr">
        <is>
          <t>Pech</t>
        </is>
      </c>
      <c r="G620" s="4" t="inlineStr">
        <is>
          <t>agro america1030785</t>
        </is>
      </c>
      <c r="H620" s="9" t="n">
        <v>0</v>
      </c>
      <c r="I620" t="n">
        <v>0</v>
      </c>
      <c r="J620" t="n">
        <v>24</v>
      </c>
      <c r="K620" s="15" t="n">
        <v>0</v>
      </c>
      <c r="L620">
        <f>J620 * K620</f>
        <v/>
      </c>
      <c r="M620" s="15" t="n">
        <v>0</v>
      </c>
      <c r="N620">
        <f>M620 * H620</f>
        <v/>
      </c>
    </row>
    <row r="621">
      <c r="A621" s="4" t="inlineStr">
        <is>
          <t>02.2023</t>
        </is>
      </c>
      <c r="B621" s="4" t="inlineStr">
        <is>
          <t>Pavo</t>
        </is>
      </c>
      <c r="C621" s="4" t="inlineStr">
        <is>
          <t>Agro America</t>
        </is>
      </c>
      <c r="D621" s="4" t="n">
        <v>1030818</v>
      </c>
      <c r="E621" s="4" t="inlineStr">
        <is>
          <t>PV Fil C/ten MA NMr@ Cj 40 Lb AS</t>
        </is>
      </c>
      <c r="F621" s="4" t="inlineStr">
        <is>
          <t>Pech Desh</t>
        </is>
      </c>
      <c r="G621" s="4" t="inlineStr">
        <is>
          <t>agro america1030818</t>
        </is>
      </c>
      <c r="H621" s="9" t="n">
        <v>0</v>
      </c>
      <c r="I621" t="n">
        <v>0</v>
      </c>
      <c r="J621" t="n">
        <v>24</v>
      </c>
      <c r="K621" s="15" t="n">
        <v>0</v>
      </c>
      <c r="L621">
        <f>J621 * K621</f>
        <v/>
      </c>
      <c r="M621" s="15" t="n">
        <v>0</v>
      </c>
      <c r="N621">
        <f>M621 * H621</f>
        <v/>
      </c>
    </row>
    <row r="622">
      <c r="A622" s="4" t="inlineStr">
        <is>
          <t>02.2023</t>
        </is>
      </c>
      <c r="B622" s="4" t="inlineStr">
        <is>
          <t>Pavo</t>
        </is>
      </c>
      <c r="C622" s="4" t="inlineStr">
        <is>
          <t>Agro America</t>
        </is>
      </c>
      <c r="D622" s="4" t="n">
        <v>1030837</v>
      </c>
      <c r="E622" s="4" t="inlineStr">
        <is>
          <t>PV PchDeh Mrps C/piel @ Cj 40 Lb AS</t>
        </is>
      </c>
      <c r="F622" s="4" t="inlineStr">
        <is>
          <t>Pech Desh</t>
        </is>
      </c>
      <c r="G622" s="4" t="inlineStr">
        <is>
          <t>agro america1030837</t>
        </is>
      </c>
      <c r="H622" s="9" t="n">
        <v>0</v>
      </c>
      <c r="I622" t="n">
        <v>0</v>
      </c>
      <c r="J622" t="n">
        <v>24</v>
      </c>
      <c r="K622" s="15" t="n">
        <v>0</v>
      </c>
      <c r="L622">
        <f>J622 * K622</f>
        <v/>
      </c>
      <c r="M622" s="15" t="n">
        <v>0</v>
      </c>
      <c r="N622">
        <f>M622 * H622</f>
        <v/>
      </c>
    </row>
    <row r="623">
      <c r="A623" s="4" t="inlineStr">
        <is>
          <t>02.2023</t>
        </is>
      </c>
      <c r="B623" s="4" t="inlineStr">
        <is>
          <t>Pavo</t>
        </is>
      </c>
      <c r="C623" s="4" t="inlineStr">
        <is>
          <t>Agro America</t>
        </is>
      </c>
      <c r="D623" s="4" t="n">
        <v>1030838</v>
      </c>
      <c r="E623" s="4" t="inlineStr">
        <is>
          <t>PV Pch Deh S/p S/f@ Jp 600k AS</t>
        </is>
      </c>
      <c r="F623" s="4" t="inlineStr">
        <is>
          <t>Pech Desh</t>
        </is>
      </c>
      <c r="G623" s="4" t="inlineStr">
        <is>
          <t>agro america1030838</t>
        </is>
      </c>
      <c r="H623" s="9" t="n">
        <v>0</v>
      </c>
      <c r="I623" t="n">
        <v>0</v>
      </c>
      <c r="J623" t="n">
        <v>24</v>
      </c>
      <c r="K623" s="15" t="n">
        <v>0</v>
      </c>
      <c r="L623">
        <f>J623 * K623</f>
        <v/>
      </c>
      <c r="M623" s="15" t="n">
        <v>0</v>
      </c>
      <c r="N623">
        <f>M623 * H623</f>
        <v/>
      </c>
    </row>
    <row r="624">
      <c r="A624" s="4" t="inlineStr">
        <is>
          <t>02.2023</t>
        </is>
      </c>
      <c r="B624" s="4" t="inlineStr">
        <is>
          <t>Pavo</t>
        </is>
      </c>
      <c r="C624" s="4" t="inlineStr">
        <is>
          <t>Agro Europa</t>
        </is>
      </c>
      <c r="D624" s="4" t="n">
        <v>1030224</v>
      </c>
      <c r="E624" s="4" t="inlineStr">
        <is>
          <t>PV Tru Larg@ Bo Cj 15k AS</t>
        </is>
      </c>
      <c r="F624" s="4" t="inlineStr">
        <is>
          <t>Trutro</t>
        </is>
      </c>
      <c r="G624" s="4" t="inlineStr">
        <is>
          <t>agro europa1030224</t>
        </is>
      </c>
      <c r="H624" s="9" t="n">
        <v>95413.308</v>
      </c>
      <c r="I624" t="n">
        <v>0</v>
      </c>
      <c r="J624" t="n">
        <v>24</v>
      </c>
      <c r="K624" s="15" t="n">
        <v>0</v>
      </c>
      <c r="L624">
        <f>J624 * K624</f>
        <v/>
      </c>
      <c r="M624" s="15" t="n">
        <v>0</v>
      </c>
      <c r="N624">
        <f>M624 * H624</f>
        <v/>
      </c>
    </row>
    <row r="625">
      <c r="A625" s="4" t="inlineStr">
        <is>
          <t>02.2023</t>
        </is>
      </c>
      <c r="B625" s="4" t="inlineStr">
        <is>
          <t>Pavo</t>
        </is>
      </c>
      <c r="C625" s="4" t="inlineStr">
        <is>
          <t>Agro Europa</t>
        </is>
      </c>
      <c r="D625" s="4" t="n">
        <v>1030265</v>
      </c>
      <c r="E625" s="4" t="inlineStr">
        <is>
          <t>Pv PchDeh S/p@ Jp SO</t>
        </is>
      </c>
      <c r="F625" s="4" t="inlineStr">
        <is>
          <t>Pech Desh</t>
        </is>
      </c>
      <c r="G625" s="4" t="inlineStr">
        <is>
          <t>agro europa1030265</t>
        </is>
      </c>
      <c r="H625" s="9" t="n">
        <v>0</v>
      </c>
      <c r="I625" t="n">
        <v>0</v>
      </c>
      <c r="J625" t="n">
        <v>24</v>
      </c>
      <c r="K625" s="15" t="n">
        <v>0</v>
      </c>
      <c r="L625">
        <f>J625 * K625</f>
        <v/>
      </c>
      <c r="M625" s="15" t="n">
        <v>0</v>
      </c>
      <c r="N625">
        <f>M625 * H625</f>
        <v/>
      </c>
    </row>
    <row r="626">
      <c r="A626" s="4" t="inlineStr">
        <is>
          <t>02.2023</t>
        </is>
      </c>
      <c r="B626" s="4" t="inlineStr">
        <is>
          <t>Pavo</t>
        </is>
      </c>
      <c r="C626" s="4" t="inlineStr">
        <is>
          <t>Agro Europa</t>
        </is>
      </c>
      <c r="D626" s="4" t="n">
        <v>1030279</v>
      </c>
      <c r="E626" s="4" t="inlineStr">
        <is>
          <t>PV TruDeh Cort S/p@ Jp SO</t>
        </is>
      </c>
      <c r="F626" s="4" t="inlineStr">
        <is>
          <t>Trutro Desh</t>
        </is>
      </c>
      <c r="G626" s="4" t="inlineStr">
        <is>
          <t>agro europa1030279</t>
        </is>
      </c>
      <c r="H626" s="9" t="n">
        <v>43200</v>
      </c>
      <c r="I626" t="n">
        <v>0</v>
      </c>
      <c r="J626" t="n">
        <v>24</v>
      </c>
      <c r="K626" s="15" t="n">
        <v>0</v>
      </c>
      <c r="L626">
        <f>J626 * K626</f>
        <v/>
      </c>
      <c r="M626" s="15" t="n">
        <v>0</v>
      </c>
      <c r="N626">
        <f>M626 * H626</f>
        <v/>
      </c>
    </row>
    <row r="627">
      <c r="A627" s="4" t="inlineStr">
        <is>
          <t>02.2023</t>
        </is>
      </c>
      <c r="B627" s="4" t="inlineStr">
        <is>
          <t>Pavo</t>
        </is>
      </c>
      <c r="C627" s="4" t="inlineStr">
        <is>
          <t>Agro Europa</t>
        </is>
      </c>
      <c r="D627" s="4" t="n">
        <v>1030355</v>
      </c>
      <c r="E627" s="4" t="inlineStr">
        <is>
          <t>PV Rabadilla@ Bo Cj 10K AS</t>
        </is>
      </c>
      <c r="F627" s="4" t="inlineStr">
        <is>
          <t>Varios</t>
        </is>
      </c>
      <c r="G627" s="4" t="inlineStr">
        <is>
          <t>agro europa1030355</t>
        </is>
      </c>
      <c r="H627" s="9" t="n">
        <v>48000</v>
      </c>
      <c r="I627" t="n">
        <v>0</v>
      </c>
      <c r="J627" t="n">
        <v>24</v>
      </c>
      <c r="K627" s="15" t="n">
        <v>0</v>
      </c>
      <c r="L627">
        <f>J627 * K627</f>
        <v/>
      </c>
      <c r="M627" s="15" t="n">
        <v>0</v>
      </c>
      <c r="N627">
        <f>M627 * H627</f>
        <v/>
      </c>
    </row>
    <row r="628">
      <c r="A628" s="4" t="inlineStr">
        <is>
          <t>02.2023</t>
        </is>
      </c>
      <c r="B628" s="4" t="inlineStr">
        <is>
          <t>Pavo</t>
        </is>
      </c>
      <c r="C628" s="4" t="inlineStr">
        <is>
          <t>Agro Mexico</t>
        </is>
      </c>
      <c r="D628" s="4" t="n">
        <v>1030337</v>
      </c>
      <c r="E628" s="4" t="inlineStr">
        <is>
          <t>PV PchDeh@ Blo Cj 15k SO</t>
        </is>
      </c>
      <c r="F628" s="4" t="inlineStr">
        <is>
          <t>Pech Desh</t>
        </is>
      </c>
      <c r="G628" s="4" t="inlineStr">
        <is>
          <t>agro mexico1030337</t>
        </is>
      </c>
      <c r="H628" s="9" t="n">
        <v>144000</v>
      </c>
      <c r="I628" t="n">
        <v>0</v>
      </c>
      <c r="J628" t="n">
        <v>24</v>
      </c>
      <c r="K628" s="15" t="n">
        <v>0</v>
      </c>
      <c r="L628">
        <f>J628 * K628</f>
        <v/>
      </c>
      <c r="M628" s="15" t="n">
        <v>0</v>
      </c>
      <c r="N628">
        <f>M628 * H628</f>
        <v/>
      </c>
    </row>
    <row r="629">
      <c r="A629" s="4" t="inlineStr">
        <is>
          <t>02.2023</t>
        </is>
      </c>
      <c r="B629" s="4" t="inlineStr">
        <is>
          <t>Pavo</t>
        </is>
      </c>
      <c r="C629" s="4" t="inlineStr">
        <is>
          <t>Agro Mexico</t>
        </is>
      </c>
      <c r="D629" s="4" t="n">
        <v>1030658</v>
      </c>
      <c r="E629" s="4" t="inlineStr">
        <is>
          <t>PV TruDeh Cort s/h S/p @ Cj AS</t>
        </is>
      </c>
      <c r="F629" s="4" t="inlineStr">
        <is>
          <t>Trutro Desh</t>
        </is>
      </c>
      <c r="G629" s="4" t="inlineStr">
        <is>
          <t>agro mexico1030658</t>
        </is>
      </c>
      <c r="H629" s="9" t="n">
        <v>48034.72</v>
      </c>
      <c r="I629" t="n">
        <v>0</v>
      </c>
      <c r="J629" t="n">
        <v>24</v>
      </c>
      <c r="K629" s="15" t="n">
        <v>0</v>
      </c>
      <c r="L629">
        <f>J629 * K629</f>
        <v/>
      </c>
      <c r="M629" s="15" t="n">
        <v>0</v>
      </c>
      <c r="N629">
        <f>M629 * H629</f>
        <v/>
      </c>
    </row>
    <row r="630">
      <c r="A630" s="4" t="inlineStr">
        <is>
          <t>02.2023</t>
        </is>
      </c>
      <c r="B630" s="4" t="inlineStr">
        <is>
          <t>Pavo</t>
        </is>
      </c>
      <c r="C630" s="4" t="inlineStr">
        <is>
          <t>Agro Mexico</t>
        </is>
      </c>
      <c r="D630" s="4" t="n">
        <v>1030792</v>
      </c>
      <c r="E630" s="4" t="inlineStr">
        <is>
          <t>PV Fil C/ten MA NMr@ Cj 15 kg AS</t>
        </is>
      </c>
      <c r="F630" s="4" t="inlineStr">
        <is>
          <t>Pech Desh</t>
        </is>
      </c>
      <c r="G630" s="4" t="inlineStr">
        <is>
          <t>agro mexico1030792</t>
        </is>
      </c>
      <c r="H630" s="9" t="n">
        <v>0</v>
      </c>
      <c r="I630" t="n">
        <v>0</v>
      </c>
      <c r="J630" t="n">
        <v>24</v>
      </c>
      <c r="K630" s="15" t="n">
        <v>0</v>
      </c>
      <c r="L630">
        <f>J630 * K630</f>
        <v/>
      </c>
      <c r="M630" s="15" t="n">
        <v>0</v>
      </c>
      <c r="N630">
        <f>M630 * H630</f>
        <v/>
      </c>
    </row>
    <row r="631">
      <c r="A631" s="4" t="inlineStr">
        <is>
          <t>02.2023</t>
        </is>
      </c>
      <c r="B631" s="4" t="inlineStr">
        <is>
          <t>Pavo</t>
        </is>
      </c>
      <c r="C631" s="4" t="inlineStr">
        <is>
          <t>Agro Mexico</t>
        </is>
      </c>
      <c r="D631" s="4" t="n">
        <v>1030802</v>
      </c>
      <c r="E631" s="4" t="inlineStr">
        <is>
          <t>PV PDM @ Bo Cj 15k AS</t>
        </is>
      </c>
      <c r="F631" s="4" t="inlineStr">
        <is>
          <t>Carne Recuperada</t>
        </is>
      </c>
      <c r="G631" s="4" t="inlineStr">
        <is>
          <t>agro mexico1030802</t>
        </is>
      </c>
      <c r="H631" s="9" t="n">
        <v>47999.378</v>
      </c>
      <c r="I631" t="n">
        <v>0</v>
      </c>
      <c r="J631" t="n">
        <v>24</v>
      </c>
      <c r="K631" s="15" t="n">
        <v>0</v>
      </c>
      <c r="L631">
        <f>J631 * K631</f>
        <v/>
      </c>
      <c r="M631" s="15" t="n">
        <v>0</v>
      </c>
      <c r="N631">
        <f>M631 * H631</f>
        <v/>
      </c>
    </row>
    <row r="632">
      <c r="A632" s="4" t="inlineStr">
        <is>
          <t>02.2023</t>
        </is>
      </c>
      <c r="B632" s="4" t="inlineStr">
        <is>
          <t>Pavo</t>
        </is>
      </c>
      <c r="C632" s="4" t="inlineStr">
        <is>
          <t>Agro Mexico</t>
        </is>
      </c>
      <c r="D632" s="4" t="n">
        <v>1030810</v>
      </c>
      <c r="E632" s="4" t="inlineStr">
        <is>
          <t>PV Tru Lar MA Mr@ LP 15k AS</t>
        </is>
      </c>
      <c r="F632" s="4" t="inlineStr">
        <is>
          <t>Trutro</t>
        </is>
      </c>
      <c r="G632" s="4" t="inlineStr">
        <is>
          <t>agro mexico1030810</t>
        </is>
      </c>
      <c r="H632" s="9" t="n">
        <v>0</v>
      </c>
      <c r="I632" t="n">
        <v>0</v>
      </c>
      <c r="J632" t="n">
        <v>24</v>
      </c>
      <c r="K632" s="15" t="n">
        <v>0</v>
      </c>
      <c r="L632">
        <f>J632 * K632</f>
        <v/>
      </c>
      <c r="M632" s="15" t="n">
        <v>0</v>
      </c>
      <c r="N632">
        <f>M632 * H632</f>
        <v/>
      </c>
    </row>
    <row r="633">
      <c r="A633" s="4" t="inlineStr">
        <is>
          <t>02.2023</t>
        </is>
      </c>
      <c r="B633" s="4" t="inlineStr">
        <is>
          <t>Pavo</t>
        </is>
      </c>
      <c r="C633" s="4" t="inlineStr">
        <is>
          <t>Agro Sudamerica</t>
        </is>
      </c>
      <c r="D633" s="4" t="n">
        <v>1030126</v>
      </c>
      <c r="E633" s="4" t="inlineStr">
        <is>
          <t>PV Muestra Bistec Tru Deh S/p@ Bo Cj 14k</t>
        </is>
      </c>
      <c r="F633" s="4" t="inlineStr">
        <is>
          <t>Muestras</t>
        </is>
      </c>
      <c r="G633" s="4" t="inlineStr">
        <is>
          <t>agro sudamerica1030126</t>
        </is>
      </c>
      <c r="H633" s="9" t="n">
        <v>84</v>
      </c>
      <c r="I633" t="n">
        <v>0</v>
      </c>
      <c r="J633" t="n">
        <v>24</v>
      </c>
      <c r="K633" s="15" t="n">
        <v>0</v>
      </c>
      <c r="L633">
        <f>J633 * K633</f>
        <v/>
      </c>
      <c r="M633" s="15" t="n">
        <v>0</v>
      </c>
      <c r="N633">
        <f>M633 * H633</f>
        <v/>
      </c>
    </row>
    <row r="634">
      <c r="A634" s="4" t="inlineStr">
        <is>
          <t>02.2023</t>
        </is>
      </c>
      <c r="B634" s="4" t="inlineStr">
        <is>
          <t>Pavo</t>
        </is>
      </c>
      <c r="C634" s="4" t="inlineStr">
        <is>
          <t>Agro Sudamerica</t>
        </is>
      </c>
      <c r="D634" s="4" t="n">
        <v>1030576</v>
      </c>
      <c r="E634" s="4" t="inlineStr">
        <is>
          <t>PV Muestra PchDeh Mrps C/piel @ Cj 18k A</t>
        </is>
      </c>
      <c r="F634" s="4" t="inlineStr">
        <is>
          <t>Muestras</t>
        </is>
      </c>
      <c r="G634" s="4" t="inlineStr">
        <is>
          <t>agro sudamerica1030576</t>
        </is>
      </c>
      <c r="H634" s="9" t="n">
        <v>101.064</v>
      </c>
      <c r="I634" t="n">
        <v>0</v>
      </c>
      <c r="J634" t="n">
        <v>24</v>
      </c>
      <c r="K634" s="15" t="n">
        <v>0</v>
      </c>
      <c r="L634">
        <f>J634 * K634</f>
        <v/>
      </c>
      <c r="M634" s="15" t="n">
        <v>0</v>
      </c>
      <c r="N634">
        <f>M634 * H634</f>
        <v/>
      </c>
    </row>
    <row r="635">
      <c r="A635" s="4" t="inlineStr">
        <is>
          <t>02.2023</t>
        </is>
      </c>
      <c r="B635" s="4" t="inlineStr">
        <is>
          <t>Pavo</t>
        </is>
      </c>
      <c r="C635" s="4" t="inlineStr">
        <is>
          <t>Agro Sudamerica</t>
        </is>
      </c>
      <c r="D635" s="4" t="n">
        <v>1030821</v>
      </c>
      <c r="E635" s="4" t="inlineStr">
        <is>
          <t>PV PchDeh S/p c/f MA@ Cj 15k AS</t>
        </is>
      </c>
      <c r="F635" s="4" t="inlineStr">
        <is>
          <t>Pech Desh</t>
        </is>
      </c>
      <c r="G635" s="4" t="inlineStr">
        <is>
          <t>agro sudamerica1030821</t>
        </is>
      </c>
      <c r="H635" s="9" t="n">
        <v>47820</v>
      </c>
      <c r="I635" t="n">
        <v>0</v>
      </c>
      <c r="J635" t="n">
        <v>24</v>
      </c>
      <c r="K635" s="15" t="n">
        <v>0</v>
      </c>
      <c r="L635">
        <f>J635 * K635</f>
        <v/>
      </c>
      <c r="M635" s="15" t="n">
        <v>0</v>
      </c>
      <c r="N635">
        <f>M635 * H635</f>
        <v/>
      </c>
    </row>
    <row r="636">
      <c r="A636" s="4" t="inlineStr">
        <is>
          <t>02.2023</t>
        </is>
      </c>
      <c r="B636" s="4" t="inlineStr">
        <is>
          <t>Pavo</t>
        </is>
      </c>
      <c r="C636" s="4" t="inlineStr">
        <is>
          <t>Agrosuper Asia</t>
        </is>
      </c>
      <c r="D636" s="4" t="n">
        <v>1030542</v>
      </c>
      <c r="E636" s="4" t="inlineStr">
        <is>
          <t>PV PchDeh S/p S/f@ Bo Cj 15k SO</t>
        </is>
      </c>
      <c r="F636" s="4" t="inlineStr">
        <is>
          <t>Pech Desh</t>
        </is>
      </c>
      <c r="G636" s="4" t="inlineStr">
        <is>
          <t>agrosuper asia1030542</t>
        </is>
      </c>
      <c r="H636" s="9" t="n">
        <v>43980</v>
      </c>
      <c r="I636" t="n">
        <v>0</v>
      </c>
      <c r="J636" t="n">
        <v>24</v>
      </c>
      <c r="K636" s="15" t="n">
        <v>0</v>
      </c>
      <c r="L636">
        <f>J636 * K636</f>
        <v/>
      </c>
      <c r="M636" s="15" t="n">
        <v>0</v>
      </c>
      <c r="N636">
        <f>M636 * H636</f>
        <v/>
      </c>
    </row>
    <row r="637">
      <c r="A637" s="4" t="inlineStr">
        <is>
          <t>02.2023</t>
        </is>
      </c>
      <c r="B637" s="4" t="inlineStr">
        <is>
          <t>Pavo</t>
        </is>
      </c>
      <c r="C637" s="4" t="inlineStr">
        <is>
          <t>Agrosuper Shanghai</t>
        </is>
      </c>
      <c r="D637" s="4" t="n">
        <v>1030388</v>
      </c>
      <c r="E637" s="4" t="inlineStr">
        <is>
          <t>PV Garra B MA@ Bo Cj 15k SO</t>
        </is>
      </c>
      <c r="F637" s="4" t="inlineStr">
        <is>
          <t>Patas</t>
        </is>
      </c>
      <c r="G637" s="4" t="inlineStr">
        <is>
          <t>agrosuper shanghai1030388</t>
        </is>
      </c>
      <c r="H637" s="9" t="n">
        <v>192000</v>
      </c>
      <c r="I637" t="n">
        <v>0</v>
      </c>
      <c r="J637" t="n">
        <v>24</v>
      </c>
      <c r="K637" s="15" t="n">
        <v>0</v>
      </c>
      <c r="L637">
        <f>J637 * K637</f>
        <v/>
      </c>
      <c r="M637" s="15" t="n">
        <v>0</v>
      </c>
      <c r="N637">
        <f>M637 * H637</f>
        <v/>
      </c>
    </row>
    <row r="638">
      <c r="A638" s="4" t="inlineStr">
        <is>
          <t>02.2023</t>
        </is>
      </c>
      <c r="B638" s="4" t="inlineStr">
        <is>
          <t>Pavo</t>
        </is>
      </c>
      <c r="C638" s="4" t="inlineStr">
        <is>
          <t>Agrosuper Shanghai</t>
        </is>
      </c>
      <c r="D638" s="4" t="n">
        <v>1030506</v>
      </c>
      <c r="E638" s="4" t="inlineStr">
        <is>
          <t>PV PechDeh S/p@ Bo Cj 20k SO</t>
        </is>
      </c>
      <c r="F638" s="4" t="inlineStr">
        <is>
          <t>Pech Desh</t>
        </is>
      </c>
      <c r="G638" s="4" t="inlineStr">
        <is>
          <t>agrosuper shanghai1030506</t>
        </is>
      </c>
      <c r="H638" s="9" t="n">
        <v>48000</v>
      </c>
      <c r="I638" t="n">
        <v>0</v>
      </c>
      <c r="J638" t="n">
        <v>24</v>
      </c>
      <c r="K638" s="15" t="n">
        <v>0</v>
      </c>
      <c r="L638">
        <f>J638 * K638</f>
        <v/>
      </c>
      <c r="M638" s="15" t="n">
        <v>0</v>
      </c>
      <c r="N638">
        <f>M638 * H638</f>
        <v/>
      </c>
    </row>
    <row r="639">
      <c r="A639" s="4" t="inlineStr">
        <is>
          <t>02.2023</t>
        </is>
      </c>
      <c r="B639" s="4" t="inlineStr">
        <is>
          <t>Pavo</t>
        </is>
      </c>
      <c r="C639" s="4" t="inlineStr">
        <is>
          <t>Agrosuper Shanghai</t>
        </is>
      </c>
      <c r="D639" s="4" t="n">
        <v>1030525</v>
      </c>
      <c r="E639" s="4" t="inlineStr">
        <is>
          <t>PV Tru Ala@ Ex blo Cj 15k SO</t>
        </is>
      </c>
      <c r="F639" s="4" t="inlineStr">
        <is>
          <t>Ala</t>
        </is>
      </c>
      <c r="G639" s="4" t="inlineStr">
        <is>
          <t>agrosuper shanghai1030525</t>
        </is>
      </c>
      <c r="H639" s="9" t="n">
        <v>48000</v>
      </c>
      <c r="I639" t="n">
        <v>0</v>
      </c>
      <c r="J639" t="n">
        <v>24</v>
      </c>
      <c r="K639" s="15" t="n">
        <v>0</v>
      </c>
      <c r="L639">
        <f>J639 * K639</f>
        <v/>
      </c>
      <c r="M639" s="15" t="n">
        <v>0</v>
      </c>
      <c r="N639">
        <f>M639 * H639</f>
        <v/>
      </c>
    </row>
    <row r="640">
      <c r="A640" s="4" t="inlineStr">
        <is>
          <t>02.2023</t>
        </is>
      </c>
      <c r="B640" s="4" t="inlineStr">
        <is>
          <t>Pavo</t>
        </is>
      </c>
      <c r="C640" s="4" t="inlineStr">
        <is>
          <t>Agrosuper Shanghai</t>
        </is>
      </c>
      <c r="D640" s="4" t="n">
        <v>1030566</v>
      </c>
      <c r="E640" s="4" t="inlineStr">
        <is>
          <t>PV Ctro Pta Ala B MA@ Bo Cj SO</t>
        </is>
      </c>
      <c r="F640" s="4" t="inlineStr">
        <is>
          <t>Ala</t>
        </is>
      </c>
      <c r="G640" s="4" t="inlineStr">
        <is>
          <t>agrosuper shanghai1030566</t>
        </is>
      </c>
      <c r="H640" s="9" t="n">
        <v>0</v>
      </c>
      <c r="I640" t="n">
        <v>0</v>
      </c>
      <c r="J640" t="n">
        <v>24</v>
      </c>
      <c r="K640" s="15" t="n">
        <v>0</v>
      </c>
      <c r="L640">
        <f>J640 * K640</f>
        <v/>
      </c>
      <c r="M640" s="15" t="n">
        <v>0</v>
      </c>
      <c r="N640">
        <f>M640 * H640</f>
        <v/>
      </c>
    </row>
    <row r="641">
      <c r="A641" s="4" t="inlineStr">
        <is>
          <t>02.2023</t>
        </is>
      </c>
      <c r="B641" s="4" t="inlineStr">
        <is>
          <t>Pavo</t>
        </is>
      </c>
      <c r="C641" s="4" t="inlineStr">
        <is>
          <t>Agrosuper Shanghai</t>
        </is>
      </c>
      <c r="D641" s="4" t="n">
        <v>1030683</v>
      </c>
      <c r="E641" s="4" t="inlineStr">
        <is>
          <t>PV Tru Larg@ Bo Cj 15k AS</t>
        </is>
      </c>
      <c r="F641" s="4" t="inlineStr">
        <is>
          <t>Trutro</t>
        </is>
      </c>
      <c r="G641" s="4" t="inlineStr">
        <is>
          <t>agrosuper shanghai1030683</t>
        </is>
      </c>
      <c r="H641" s="9" t="n">
        <v>94470</v>
      </c>
      <c r="I641" t="n">
        <v>0</v>
      </c>
      <c r="J641" t="n">
        <v>24</v>
      </c>
      <c r="K641" s="15" t="n">
        <v>0</v>
      </c>
      <c r="L641">
        <f>J641 * K641</f>
        <v/>
      </c>
      <c r="M641" s="15" t="n">
        <v>0</v>
      </c>
      <c r="N641">
        <f>M641 * H641</f>
        <v/>
      </c>
    </row>
    <row r="642">
      <c r="A642" s="4" t="inlineStr">
        <is>
          <t>02.2023</t>
        </is>
      </c>
      <c r="B642" s="4" t="inlineStr">
        <is>
          <t>Pavo</t>
        </is>
      </c>
      <c r="C642" s="4" t="inlineStr">
        <is>
          <t>Agrosuper Shanghai</t>
        </is>
      </c>
      <c r="D642" s="4" t="n">
        <v>1030685</v>
      </c>
      <c r="E642" s="4" t="inlineStr">
        <is>
          <t>PV Ctro Pta Ala@ Bo Cj 15k AS</t>
        </is>
      </c>
      <c r="F642" s="4" t="inlineStr">
        <is>
          <t>Ala</t>
        </is>
      </c>
      <c r="G642" s="4" t="inlineStr">
        <is>
          <t>agrosuper shanghai1030685</t>
        </is>
      </c>
      <c r="H642" s="9" t="n">
        <v>0</v>
      </c>
      <c r="I642" t="n">
        <v>0</v>
      </c>
      <c r="J642" t="n">
        <v>24</v>
      </c>
      <c r="K642" s="15" t="n">
        <v>0</v>
      </c>
      <c r="L642">
        <f>J642 * K642</f>
        <v/>
      </c>
      <c r="M642" s="15" t="n">
        <v>0</v>
      </c>
      <c r="N642">
        <f>M642 * H642</f>
        <v/>
      </c>
    </row>
    <row r="643">
      <c r="A643" s="4" t="inlineStr">
        <is>
          <t>02.2023</t>
        </is>
      </c>
      <c r="B643" s="4" t="inlineStr">
        <is>
          <t>Pavo</t>
        </is>
      </c>
      <c r="C643" s="4" t="inlineStr">
        <is>
          <t>Agrosuper Shanghai</t>
        </is>
      </c>
      <c r="D643" s="4" t="n">
        <v>1030686</v>
      </c>
      <c r="E643" s="4" t="inlineStr">
        <is>
          <t>PV Cog S/piel MA@ Bo Cj 15k AS</t>
        </is>
      </c>
      <c r="F643" s="4" t="inlineStr">
        <is>
          <t>Menudencias</t>
        </is>
      </c>
      <c r="G643" s="4" t="inlineStr">
        <is>
          <t>agrosuper shanghai1030686</t>
        </is>
      </c>
      <c r="H643" s="9" t="n">
        <v>0</v>
      </c>
      <c r="I643" t="n">
        <v>0</v>
      </c>
      <c r="J643" t="n">
        <v>24</v>
      </c>
      <c r="K643" s="15" t="n">
        <v>0</v>
      </c>
      <c r="L643">
        <f>J643 * K643</f>
        <v/>
      </c>
      <c r="M643" s="15" t="n">
        <v>0</v>
      </c>
      <c r="N643">
        <f>M643 * H643</f>
        <v/>
      </c>
    </row>
    <row r="644">
      <c r="A644" s="4" t="inlineStr">
        <is>
          <t>02.2023</t>
        </is>
      </c>
      <c r="B644" s="4" t="inlineStr">
        <is>
          <t>Pavo</t>
        </is>
      </c>
      <c r="C644" s="4" t="inlineStr">
        <is>
          <t>Agrosuper Shanghai</t>
        </is>
      </c>
      <c r="D644" s="4" t="n">
        <v>1030791</v>
      </c>
      <c r="E644" s="4" t="inlineStr">
        <is>
          <t>PV MA Tru Lar@ Bo Cj 15k AS</t>
        </is>
      </c>
      <c r="F644" s="4" t="inlineStr">
        <is>
          <t>Trutro</t>
        </is>
      </c>
      <c r="G644" s="4" t="inlineStr">
        <is>
          <t>agrosuper shanghai1030791</t>
        </is>
      </c>
      <c r="H644" s="9" t="n">
        <v>3180</v>
      </c>
      <c r="I644" t="n">
        <v>0</v>
      </c>
      <c r="J644" t="n">
        <v>24</v>
      </c>
      <c r="K644" s="15" t="n">
        <v>0</v>
      </c>
      <c r="L644">
        <f>J644 * K644</f>
        <v/>
      </c>
      <c r="M644" s="15" t="n">
        <v>0</v>
      </c>
      <c r="N644">
        <f>M644 * H644</f>
        <v/>
      </c>
    </row>
    <row r="645">
      <c r="A645" s="4" t="inlineStr">
        <is>
          <t>02.2023</t>
        </is>
      </c>
      <c r="B645" s="4" t="inlineStr">
        <is>
          <t>Elaborado</t>
        </is>
      </c>
      <c r="C645" s="4" t="inlineStr">
        <is>
          <t>Agro America</t>
        </is>
      </c>
      <c r="D645" s="4" t="n">
        <v>1100570</v>
      </c>
      <c r="E645" s="4" t="inlineStr">
        <is>
          <t>Figuritas Pollo@ Bo 18x1.5 Lb Cj AS</t>
        </is>
      </c>
      <c r="F645" s="4" t="inlineStr">
        <is>
          <t>Empanizado</t>
        </is>
      </c>
      <c r="G645" s="4" t="inlineStr">
        <is>
          <t>agro america1100570</t>
        </is>
      </c>
      <c r="H645" s="9" t="n">
        <v>0</v>
      </c>
      <c r="I645" t="n">
        <v>0</v>
      </c>
      <c r="J645" t="n">
        <v>24</v>
      </c>
      <c r="K645" s="15" t="n">
        <v>0</v>
      </c>
      <c r="L645">
        <f>J645 * K645</f>
        <v/>
      </c>
      <c r="M645" s="15" t="n">
        <v>0</v>
      </c>
      <c r="N645">
        <f>M645 * H645</f>
        <v/>
      </c>
    </row>
    <row r="646">
      <c r="A646" s="4" t="inlineStr">
        <is>
          <t>02.2023</t>
        </is>
      </c>
      <c r="B646" s="4" t="inlineStr">
        <is>
          <t>Elaborado</t>
        </is>
      </c>
      <c r="C646" s="4" t="inlineStr">
        <is>
          <t>Agro America</t>
        </is>
      </c>
      <c r="D646" s="4" t="n">
        <v>1100572</v>
      </c>
      <c r="E646" s="4" t="inlineStr">
        <is>
          <t>Strips Pollo@ Bo 18x1.5 Lb Cj AS</t>
        </is>
      </c>
      <c r="F646" s="4" t="inlineStr">
        <is>
          <t>Empanizado</t>
        </is>
      </c>
      <c r="G646" s="4" t="inlineStr">
        <is>
          <t>agro america1100572</t>
        </is>
      </c>
      <c r="H646" s="9" t="n">
        <v>0</v>
      </c>
      <c r="I646" t="n">
        <v>0</v>
      </c>
      <c r="J646" t="n">
        <v>24</v>
      </c>
      <c r="K646" s="15" t="n">
        <v>0</v>
      </c>
      <c r="L646">
        <f>J646 * K646</f>
        <v/>
      </c>
      <c r="M646" s="15" t="n">
        <v>0</v>
      </c>
      <c r="N646">
        <f>M646 * H646</f>
        <v/>
      </c>
    </row>
    <row r="647">
      <c r="A647" s="4" t="inlineStr">
        <is>
          <t>02.2023</t>
        </is>
      </c>
      <c r="B647" s="4" t="inlineStr">
        <is>
          <t>Elaborado</t>
        </is>
      </c>
      <c r="C647" s="4" t="inlineStr">
        <is>
          <t>Agro America</t>
        </is>
      </c>
      <c r="D647" s="4" t="n">
        <v>1100573</v>
      </c>
      <c r="E647" s="4" t="inlineStr">
        <is>
          <t>Croq Pollo 80g@Bo 18x1,5 Lb Cj AS</t>
        </is>
      </c>
      <c r="F647" s="4" t="inlineStr">
        <is>
          <t>Empanizado</t>
        </is>
      </c>
      <c r="G647" s="4" t="inlineStr">
        <is>
          <t>agro america1100573</t>
        </is>
      </c>
      <c r="H647" s="9" t="n">
        <v>0</v>
      </c>
      <c r="I647" t="n">
        <v>0</v>
      </c>
      <c r="J647" t="n">
        <v>24</v>
      </c>
      <c r="K647" s="15" t="n">
        <v>0</v>
      </c>
      <c r="L647">
        <f>J647 * K647</f>
        <v/>
      </c>
      <c r="M647" s="15" t="n">
        <v>0</v>
      </c>
      <c r="N647">
        <f>M647 * H647</f>
        <v/>
      </c>
    </row>
    <row r="648">
      <c r="A648" s="4" t="inlineStr">
        <is>
          <t>02.2023</t>
        </is>
      </c>
      <c r="B648" s="4" t="inlineStr">
        <is>
          <t>Elaborado</t>
        </is>
      </c>
      <c r="C648" s="4" t="inlineStr">
        <is>
          <t>Agro America</t>
        </is>
      </c>
      <c r="D648" s="4" t="n">
        <v>1100574</v>
      </c>
      <c r="E648" s="4" t="inlineStr">
        <is>
          <t>Nugg Pollo@ Bo 18x1.5 Lb Cj AS</t>
        </is>
      </c>
      <c r="F648" s="4" t="inlineStr">
        <is>
          <t>Empanizado</t>
        </is>
      </c>
      <c r="G648" s="4" t="inlineStr">
        <is>
          <t>agro america1100574</t>
        </is>
      </c>
      <c r="H648" s="9" t="n">
        <v>11016</v>
      </c>
      <c r="I648" t="n">
        <v>0</v>
      </c>
      <c r="J648" t="n">
        <v>24</v>
      </c>
      <c r="K648" s="15" t="n">
        <v>0</v>
      </c>
      <c r="L648">
        <f>J648 * K648</f>
        <v/>
      </c>
      <c r="M648" s="15" t="n">
        <v>0</v>
      </c>
      <c r="N648">
        <f>M648 * H648</f>
        <v/>
      </c>
    </row>
    <row r="649">
      <c r="A649" s="4" t="inlineStr">
        <is>
          <t>02.2023</t>
        </is>
      </c>
      <c r="B649" s="4" t="inlineStr">
        <is>
          <t>Elaborado</t>
        </is>
      </c>
      <c r="C649" s="4" t="inlineStr">
        <is>
          <t>Agro America</t>
        </is>
      </c>
      <c r="D649" s="4" t="n">
        <v>1100602</v>
      </c>
      <c r="E649" s="4" t="inlineStr">
        <is>
          <t>File Pollo PR@ Bo 18x1.5 Lb Cj AS</t>
        </is>
      </c>
      <c r="F649" s="4" t="inlineStr">
        <is>
          <t>Empanizado</t>
        </is>
      </c>
      <c r="G649" s="4" t="inlineStr">
        <is>
          <t>agro america1100602</t>
        </is>
      </c>
      <c r="H649" s="9" t="n">
        <v>0</v>
      </c>
      <c r="I649" t="n">
        <v>0</v>
      </c>
      <c r="J649" t="n">
        <v>24</v>
      </c>
      <c r="K649" s="15" t="n">
        <v>0</v>
      </c>
      <c r="L649">
        <f>J649 * K649</f>
        <v/>
      </c>
      <c r="M649" s="15" t="n">
        <v>0</v>
      </c>
      <c r="N649">
        <f>M649 * H649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2023-02-28T17:53:21Z</dcterms:created>
  <dcterms:modified xmlns:dcterms="http://purl.org/dc/terms/" xmlns:xsi="http://www.w3.org/2001/XMLSchema-instance" xsi:type="dcterms:W3CDTF">2023-02-28T17:53:21Z</dcterms:modified>
</cp:coreProperties>
</file>